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на 1 апреля" sheetId="1" r:id="rId1"/>
  </sheets>
  <definedNames>
    <definedName name="_xlnm.Print_Area" localSheetId="0">'на 1 апреля'!$B$2:$H$291</definedName>
  </definedNames>
  <calcPr fullCalcOnLoad="1"/>
</workbook>
</file>

<file path=xl/sharedStrings.xml><?xml version="1.0" encoding="utf-8"?>
<sst xmlns="http://schemas.openxmlformats.org/spreadsheetml/2006/main" count="556" uniqueCount="538">
  <si>
    <t>Субвенции бюджетам муниципальных районов на содержание ребенка в семье опекуна и приемной семье, а также на оплату труда приемному родителю (ФБ)</t>
  </si>
  <si>
    <t>Субвенции бюджетам муниципальных районов на выплату денежных средств на содержание ребенка, единовременных пособий и оплату труда при семейных формах устройства детей-сирот и детей, оставшихся без попечения родителей (ОБ)</t>
  </si>
  <si>
    <t>Прочие поступления от использования имущества, находящегося в собственности поселений</t>
  </si>
  <si>
    <t>Прочие поступления от использования имущества, находящегося в собственности муниципальных районов</t>
  </si>
  <si>
    <t>188 1 16 21050 05 0000 140</t>
  </si>
  <si>
    <t>Доходы бюджетов от продажи квартир, находящихся в собственности поселений</t>
  </si>
  <si>
    <t xml:space="preserve">к плану 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</si>
  <si>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 поселений</t>
  </si>
  <si>
    <t xml:space="preserve"> 182 1 06 06023 10 0000 110 </t>
  </si>
  <si>
    <t xml:space="preserve">Земельный налог, взимаемый по ставке, установленной подпунктом 2 пункта 1 статьи 394 Налогового кодекса Российской Федерации, зачисляемый в бюджеты муниципальных районов </t>
  </si>
  <si>
    <t>182 1 06 06023 05 0000 110</t>
  </si>
  <si>
    <t>182 1 06 06023 00 0000 110</t>
  </si>
  <si>
    <t>182 1 06 06013 10 0000 110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</si>
  <si>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</si>
  <si>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182 1 06 06013 05 0000 110</t>
  </si>
  <si>
    <t xml:space="preserve"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 </t>
  </si>
  <si>
    <t>182 1 06 06013 00 0000 110</t>
  </si>
  <si>
    <t>000 1 16 90050 05 0000 140</t>
  </si>
  <si>
    <t>081 1 16 90050 05 0000 140</t>
  </si>
  <si>
    <t>Денежные взыскания (штрафы) за административные правонарушения в области дорожного движения</t>
  </si>
  <si>
    <t>188 1 16 90050 05 0000 140</t>
  </si>
  <si>
    <t>498 1 16 90050 05 0000 140</t>
  </si>
  <si>
    <t>340 1 16 90050 05 0000 140</t>
  </si>
  <si>
    <t>170 1 16 90050 05 0000 140</t>
  </si>
  <si>
    <t>- подпрограмма "Строительство сельских школ ХМАО-Югры"</t>
  </si>
  <si>
    <t>- подпрограмма "Развитие материально-технической базы учреждений физической культуры и спорта"</t>
  </si>
  <si>
    <t>Доходы от возмещения ущерба при возникновении страховых случаев, зачисляемые в бюджеты муниципальных районов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</si>
  <si>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 и поселений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</si>
  <si>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муниципальных районов и поселений</t>
  </si>
  <si>
    <t>500 2 02 03024 05 0015 151</t>
  </si>
  <si>
    <t xml:space="preserve"> Прочие неналоговые доходы  бюджетов муниципальных районов</t>
  </si>
  <si>
    <t>000 1 19 00000 00 0000 000</t>
  </si>
  <si>
    <t>ВОЗВРАТ ОСТАТКОВ СУБСИДИЙ И СУБВЕНЦИЙ ПРОШЛЫХ ЛЕТ</t>
  </si>
  <si>
    <t>Возврат остатков субсидий и субвенций из бюджетов муниципальных районов</t>
  </si>
  <si>
    <t xml:space="preserve">182 1 01 02050 01 0000 110 </t>
  </si>
  <si>
    <t>Доходы бюджетов от реализации имущества, находящегося в оперативном управлении учреждений, находящихся в ведении органов управления муниципальных районов (в части реализации основных средств по указанному имуществу)</t>
  </si>
  <si>
    <t>430 1 14 02032 05 0000 410</t>
  </si>
  <si>
    <t xml:space="preserve"> 020 1 11 05010 10 0000 120      </t>
  </si>
  <si>
    <t>430 1 14 01000 00 0000 410</t>
  </si>
  <si>
    <t>500 1 15 02050 05 0000 140</t>
  </si>
  <si>
    <t>Денежные взыскания (штрафы) и иные суммы , взыскиваемые с лиц, виновных в совершении преступлений, и в возмещение ущерба по имуществу, зачисляемые в местные бюджеты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</si>
  <si>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</si>
  <si>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</si>
  <si>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Ущерб природным ресурсам, начисляемый согласно Актов определения ущерба (Департамент имущественных отношений)</t>
  </si>
  <si>
    <t>Прочие поступления от денежных взысканий (штрафов) и иных сумм в возмещение ущерба, зачисляемые в бюджеты муниципальных районов (Управление по ветеринарному и фитосанитарному надзору)</t>
  </si>
  <si>
    <t>Прочие поступления от денежных взысканий (штрафов) и иных сумм в возмещение ущерба, зачисляемые в  бюджеты муниципальных районов (ГИБДД)</t>
  </si>
  <si>
    <t>Прочие поступления от денежных взысканий (штрафов) и иных сумм в возмещение ущерба, зачисляемые в  бюджеты муниципальных районов (Гостехнадзор)</t>
  </si>
  <si>
    <t>Денежные взыскания (штрафы) за нарушение законодательства в области охраны окружающей среды (УООПС ХМАО-ЮГРЫ)</t>
  </si>
  <si>
    <t>Прочие поступления от денежных взысканий (штрафов) и иных сумм в возмещение ущерба, зачисляемые в  бюджеты муниципальных районов (Управление по технологическому и экологическому надзору)</t>
  </si>
  <si>
    <t>Прочие поступления от денежных взысканий (штрафов) и иных сумм в возмещение ущерба, зачисляемые в  бюджеты муниципальных районов (Управление федеральной миграционной службы по ХМАО-Югре)</t>
  </si>
  <si>
    <t>188 1 16 30000 00 0000 140</t>
  </si>
  <si>
    <t>430 1 16 23050 05 0000 140</t>
  </si>
  <si>
    <t>430 1 16 90050 05 0000 140</t>
  </si>
  <si>
    <t>500 1 17 01050 05 0000 180</t>
  </si>
  <si>
    <t>500 1 17 05050 05 0000 180</t>
  </si>
  <si>
    <t>500 1 19 05010 05 0000 151</t>
  </si>
  <si>
    <t>500 2 02 01001 05 0000 151</t>
  </si>
  <si>
    <t>500 2 02 01003 05 0000 151</t>
  </si>
  <si>
    <t>500 2 02 01999 05 0000 151</t>
  </si>
  <si>
    <t>Прочие дотации муниципальным районам</t>
  </si>
  <si>
    <t>Субсидии бюджетам муниципальных районов на бюджетные инвестиции в объекты капитального строительства собственности  муниципальных образований (ОБ)</t>
  </si>
  <si>
    <t>Программа "Развитие и модернизации жилищно-коммунального комплекса ХМАО-Югры" на 2005-2012 годы</t>
  </si>
  <si>
    <t>Программа "Централизованное электроснабжение населенных пунктов ХМАО"</t>
  </si>
  <si>
    <t>- подпрограмма "Развитие материально-технической базы дошкольных образовательных учреждений в ХМАО-Югре на 2007-2010 годы""</t>
  </si>
  <si>
    <t>- подпрограмма "Строительство комплексов социальной сферы ХМАО-Югры"</t>
  </si>
  <si>
    <t xml:space="preserve">Прочие субсидии бюджетам муниципальных районов </t>
  </si>
  <si>
    <t>Субвенции  бюджетам муниципальных районов на осуществление полномочий по подготовке проведения статистических переписей (ФБ)</t>
  </si>
  <si>
    <t>Субвенции  бюджетам муниципальных районов на государственную регистрацию актов гражданского состояния (ФБ)</t>
  </si>
  <si>
    <t>Субвенции  бюджетам муниципальных районов на государственную регистрацию актов гражданского состояния (ОБ)</t>
  </si>
  <si>
    <t>Субвенции бюджетам муниципальных районов на составление (изменение и дополнение) списка кандидатов в присяжные заседатели федеральных судов общей юрисдикции  РФ (ФБ)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</si>
  <si>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 (ФБ)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</si>
  <si>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 в семью</t>
  </si>
  <si>
    <t xml:space="preserve">Субвенции бюджетам муниципальных районов на выполнение передаваемых полномочий субъектов РФ </t>
  </si>
  <si>
    <t>Субвенции бюджетам муниципальных районов для обеспечение полномочий по проведениею аттестации педагогических работников муниципальных образовательных учреждений на первую и вторую квалификационные категории</t>
  </si>
  <si>
    <t>Субвенции на реализацию основных общеобразовательных программ в муниципальных общеобразовательных учреждениях(ОБ)</t>
  </si>
  <si>
    <t>Субвенции на предоставление и обеспечение мер социальной поддержки детям-сиротам и детям,  оставшимся без попечения родителей, а также лицам из числа детей-сирот и детей, оставшихся без попечения родителей</t>
  </si>
  <si>
    <t>Субвенции на создание и обеспечение деятельности административных комиссий</t>
  </si>
  <si>
    <t>Субвенции на образование и организацию деятельности комиссий по делам несовершеннолетних и защите их прав</t>
  </si>
  <si>
    <t xml:space="preserve">Субвенции на обеспечение прав детей-инвалидов  и семей, имеющих детей-инвалидов на образование, воспитание и обучение </t>
  </si>
  <si>
    <t>Субвенции на поддержку сельскохозяйственного производства</t>
  </si>
  <si>
    <t>500 2 02 04999 05 0000 151</t>
  </si>
  <si>
    <t>Субвенции местным бюджетам на осуществление деятельности по опеке и попечительству</t>
  </si>
  <si>
    <t>Субвенции на участие в реализации программы "Социально-экономической развитие коренных малочисленных народов Севера ХМАО-Югры" на 2008-2012 годы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</si>
  <si>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</si>
  <si>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</si>
  <si>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 (ФБ)</t>
  </si>
  <si>
    <t>Субвенции бюджетам муниципальных районов на 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 (ОБ)</t>
  </si>
  <si>
    <t>ИНЫЕ МЕЖБЮДЖЕТНЫЕ ТРАНСФЕРТЫ</t>
  </si>
  <si>
    <t>330 2 02 02104 05 0000 151</t>
  </si>
  <si>
    <t>500 2 02 02077 05 0000 151</t>
  </si>
  <si>
    <t>500 2 02 02077 05 0010 151</t>
  </si>
  <si>
    <t>330 2 02 02077 05 0011 151</t>
  </si>
  <si>
    <t>500 2 02 02077 05 0012 151</t>
  </si>
  <si>
    <t>330 2 02 02077 05 0013 151</t>
  </si>
  <si>
    <t>500 2 02 02077 05 0020 151</t>
  </si>
  <si>
    <t>500 2 02 02077 05 0030 151</t>
  </si>
  <si>
    <t>500 2 02 02077 05 0031 151</t>
  </si>
  <si>
    <t>500 2 02 02077 05 0032 151</t>
  </si>
  <si>
    <t>500 2 02 02077 05 0040 151</t>
  </si>
  <si>
    <t>500 2 02 02077 05 0041 151</t>
  </si>
  <si>
    <t>500 2 02 02077 05 0042 151</t>
  </si>
  <si>
    <t>330 2 02 02077 05 0000 151</t>
  </si>
  <si>
    <t>500 2 02 02077 05 0043 151</t>
  </si>
  <si>
    <t>500 2 02 03000 00 0000 151</t>
  </si>
  <si>
    <t>330 2 02 03002 05 0000 151</t>
  </si>
  <si>
    <t>500 2 02 03003 05 0000 151</t>
  </si>
  <si>
    <t>500 2 02 03021 05 0000 151</t>
  </si>
  <si>
    <t>500 2 02 03024 05 0000 151</t>
  </si>
  <si>
    <t>500 2 02 03024 05 0001 151</t>
  </si>
  <si>
    <t>500 2 02 03024 05 0002 151</t>
  </si>
  <si>
    <t>500 2 02 03024 05 0003 151</t>
  </si>
  <si>
    <t>500 2 02 03024 05 0004 151</t>
  </si>
  <si>
    <t>500 2 02 03024 05 0005 151</t>
  </si>
  <si>
    <t>500 2 02 03024 05 0006 151</t>
  </si>
  <si>
    <t>500 2 02 03024 05 0007 151</t>
  </si>
  <si>
    <t>500 2 02 03024 05 0008 151</t>
  </si>
  <si>
    <t>500 2 02 03024 05 0009 151</t>
  </si>
  <si>
    <t>500 2 02 03024 05 0010 151</t>
  </si>
  <si>
    <t>500 2 02 03024 05 0011 151</t>
  </si>
  <si>
    <t>500 2 02 03024 05 0012 151</t>
  </si>
  <si>
    <t>500 2 02 03024 05 0014 151</t>
  </si>
  <si>
    <t>500 2 02 03029 05 0000 151</t>
  </si>
  <si>
    <t>500 2 02 04000 00 0000 151</t>
  </si>
  <si>
    <t>500 2 02 04012 05 0000151</t>
  </si>
  <si>
    <t>500 2 02 04014 05 0000151</t>
  </si>
  <si>
    <t>Доходы от продажи услуг, оказываемых учреждениями, находящихся в ведении органов местного самоуправления муниципальных районов</t>
  </si>
  <si>
    <t>500 2 07 00000 00 0000 180</t>
  </si>
  <si>
    <t>000 3 00 00000 00 0000 000</t>
  </si>
  <si>
    <t>000 3 02 01050 05 0000 130</t>
  </si>
  <si>
    <t>230 3 02 01050 05 0000 130</t>
  </si>
  <si>
    <t>240 3 02 01050 05 0000 130</t>
  </si>
  <si>
    <t>260 3 02 01050 05 0000 130</t>
  </si>
  <si>
    <t>020 3 02 01050 05 0021 130</t>
  </si>
  <si>
    <t>430 3 02 01050 05 0026 130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</si>
  <si>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 муниципальных унитарных предприятий 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</si>
  <si>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 муниципальных унитарных предприятий </t>
  </si>
  <si>
    <t xml:space="preserve">Доходы бюджетов от продажи квартир, находящихся в собственности муниципальных районов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</si>
  <si>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(в части реализации основных средств по указанному имуществу)</t>
  </si>
  <si>
    <t>500 2 02 03003 05 0001 151</t>
  </si>
  <si>
    <t>500 2 02 03003 05 0002 151</t>
  </si>
  <si>
    <t xml:space="preserve">Субвенции  бюджетам муниципальных районов на  государственную регистрацию актов гражданского состояния </t>
  </si>
  <si>
    <t>500 2 02 03022 05 0002 151</t>
  </si>
  <si>
    <t>Налог на доходы физических лиц с доходов, полученных ввиде процентов по облигациям с ипотечным покрытием, эмитированным до 1 января 2007 года, а такжес доходов учредителей доверительного управления ипотечным покрытием, полученнных на основании приобретения ипотечных сертификатов участия, выданных управляющим ипотечным покрытием до 1 января 2007 года</t>
  </si>
  <si>
    <t>192 1 16 90050 05 0000 140</t>
  </si>
  <si>
    <t>000 1 08 04000 01 0000 110</t>
  </si>
  <si>
    <t>177 1 16 90050 05 0000 140</t>
  </si>
  <si>
    <t>500 1 11 03050 05 0000 120</t>
  </si>
  <si>
    <t xml:space="preserve">430 1 11 05010 05 0000 120       </t>
  </si>
  <si>
    <t>Доходы, получаемые в виде арендной платы за земельные участки, государственная собственность  на которые не разганичена,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</si>
  <si>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разганичена и которые расположеныв границах территорий муниципальных районов,а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</si>
  <si>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разганичена и которые расположены в границахпоселений,а также средства от продажи права на заключение договоров аренды указанных земельных участков</t>
  </si>
  <si>
    <t>Доходы, получаемые в виде арендной платы , а также средства от продажи права на заключение договоров аренды за земли,  находящиеся в собственности муниципальных районов</t>
  </si>
  <si>
    <t>430 1 11 05020 00 0000 120</t>
  </si>
  <si>
    <t>430 1 11 05035 05 0000 120</t>
  </si>
  <si>
    <t>430 1 14 01050 05 0000 410</t>
  </si>
  <si>
    <t>Доходы от продажи земельных участков</t>
  </si>
  <si>
    <t xml:space="preserve">Субвенции бюджетам муниципальных районов на ежемесячное денежное вознаграждение за классное руководство </t>
  </si>
  <si>
    <t>Субвенции бюджетам муниципальных районов на ежемесячное денежное вознаграждение за классное руководство(ФБ)</t>
  </si>
  <si>
    <t>Субвенции бюджетам муниципальных районов на ежемесячное денежное вознаграждение за классное руководство(ОБ)</t>
  </si>
  <si>
    <t xml:space="preserve">Субвенции бюджетам муниципальных районов  на предоставление гражданам субсидий на оплату жилого помещения и коммунальных услуг </t>
  </si>
  <si>
    <t>Целевые сборы с граждан и предприятий, учреждений, организаций</t>
  </si>
  <si>
    <t>141 1 16 28000 01 0000 140</t>
  </si>
  <si>
    <t>177 1 16 27000 01 0000 140</t>
  </si>
  <si>
    <t>Субвенции на организацию денежных выплат медицинским работникам, обслуживающим малокомплектные терапевтические участки, участки врачей общей практики муниципальных систем здравоохранения</t>
  </si>
  <si>
    <t>Субвенции на предоставление социальной поддержки педагогическим работникам и иным категориям граждан, проживающим и работающим в сельской местности, рабочих поселках (поселках городского типа) ХМАО-Югры по оплате жилого помещения и коммунальных услуг</t>
  </si>
  <si>
    <t>годовому</t>
  </si>
  <si>
    <t>182 1 06 01030 10 0000 110</t>
  </si>
  <si>
    <t xml:space="preserve">Налог на имущество физических лиц, взимаемой по ставке, применяемой к объекту налогообложения, расположенному в границах межселенной территории </t>
  </si>
  <si>
    <t>Налог на имущество физических лиц, взимаемой по ставке, применяемой к объекту налогообложения, расположенному в границах поселений</t>
  </si>
  <si>
    <t xml:space="preserve">182 1 09 03022 03 0000 110 </t>
  </si>
  <si>
    <t>Платежи за добычу углеводородного сырья</t>
  </si>
  <si>
    <t>000 1 13 00000 00 0000 000</t>
  </si>
  <si>
    <t>ДОХОДЫ ОТ ОКАЗАНИЯ ПЛАТНЫХ УСЛУГ И КОМПЕНСАЦИИ ЗАТРАТ ГОСУДАРСТВА</t>
  </si>
  <si>
    <t>072 1 16 25060 01 0000 140</t>
  </si>
  <si>
    <t>ДОХОДЫ ОТ ПРЕДПРИНИМАТЕЛЬСКОЙ И ИНОЙ ПРИНОСЯЩЕЙ ДОХОД ДЕЯТЕЛЬНОСТИ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</si>
  <si>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</si>
  <si>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Субвенции на бесплатное изготовление и ремонт зубных протезов</t>
  </si>
  <si>
    <t>Субвенции на обеспечение бесплатными молочными продуктами питания детей до трёх лет</t>
  </si>
  <si>
    <t>Субсидии бюджетам муниципальных районов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(ФБ)</t>
  </si>
  <si>
    <t>Субсидии на капитальные вложения:</t>
  </si>
  <si>
    <t xml:space="preserve"> - подпрограмма "Газоснабжение населенных пунктов ХМАО-Югры"</t>
  </si>
  <si>
    <t>- подпрограмма "Реконструкция и развитие объектов теплоснабжения населенных пунктов ХМАО-Югры"</t>
  </si>
  <si>
    <t>- подпрограмма "Обеспечение качественной питьевой водой населения ХМАО-Югры"</t>
  </si>
  <si>
    <t>Программа "Улучшение жилищных условий населения ХМАО-Югры" на 2005-2015 годы</t>
  </si>
  <si>
    <t>- подпрограмма "Обеспечение жильем граждан, проживающих в жилых помещениях непригодных для проживания"</t>
  </si>
  <si>
    <t>- подпрограмма "Обеспечение жилыми помещениями граждан из числа коренных малочисленных народов в ХМАО-Югре"</t>
  </si>
  <si>
    <t>- подпрограмма "Проектирование и строительство инженерных сетей"</t>
  </si>
  <si>
    <t>Программа развития материально-технической базы отраслей социальной сферы в ХМАО-Югры</t>
  </si>
  <si>
    <t>- подпрограмма "Развитие материально-технической базы учреждений образования в ХМАО-Югры"</t>
  </si>
  <si>
    <t>020 1 08 07150 01 0000 110</t>
  </si>
  <si>
    <t>020 1 08 07160 01 0000 110</t>
  </si>
  <si>
    <t>ИСПОЛНЕНИЕ</t>
  </si>
  <si>
    <t>Наименование</t>
  </si>
  <si>
    <t xml:space="preserve">   % выполнения</t>
  </si>
  <si>
    <t>доходов</t>
  </si>
  <si>
    <t>к плану</t>
  </si>
  <si>
    <t xml:space="preserve">Единый налог, взимаемый в связи с применением </t>
  </si>
  <si>
    <t>упрощенной системы налогообложения</t>
  </si>
  <si>
    <t>Налоги на имущество</t>
  </si>
  <si>
    <t>Налог на имущество с физических лиц</t>
  </si>
  <si>
    <t>Земельный налог</t>
  </si>
  <si>
    <t>Прочие местные налоги и сборы</t>
  </si>
  <si>
    <t xml:space="preserve"> Неналоговые</t>
  </si>
  <si>
    <t>доходы, всего</t>
  </si>
  <si>
    <t>Прочие неналоговые доходы</t>
  </si>
  <si>
    <t xml:space="preserve">ИТОГО  ДОХОДОВ: </t>
  </si>
  <si>
    <t>ВСЕГО  ДОХОДОВ</t>
  </si>
  <si>
    <t>Невыясненные поступления</t>
  </si>
  <si>
    <t>182 1 01 02000 01 0000 110</t>
  </si>
  <si>
    <t>Налог на доходы  физических лиц</t>
  </si>
  <si>
    <t>182 1 01 02020 01 0000 110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</si>
  <si>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</si>
  <si>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</si>
  <si>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</si>
  <si>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</si>
  <si>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182 1 01 02030 01 0000 110</t>
  </si>
  <si>
    <t>182 1 01 02040 01 0000 110</t>
  </si>
  <si>
    <t>182 1 01 00000 00 0000 000</t>
  </si>
  <si>
    <t>НАЛОГИ НА ПРИБЫЛЬ, ДОХОДЫ</t>
  </si>
  <si>
    <t>000 1 00 00000 00 0000 000</t>
  </si>
  <si>
    <t>182 1 05 01000 01 0000 110</t>
  </si>
  <si>
    <t xml:space="preserve">182 1 05 01010 01 1000 110 </t>
  </si>
  <si>
    <t>Единый налог, взимаемый с налогоплательщиков, выбравших в качестве объекта налогообложения  доходы</t>
  </si>
  <si>
    <t>182 1 05 01020 01 1000 110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</si>
  <si>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</si>
  <si>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</t>
  </si>
  <si>
    <t>видов деятельности</t>
  </si>
  <si>
    <t>182 1 05 00000 00 0000 000</t>
  </si>
  <si>
    <t>НАЛОГИ НА СОВОКУПНЫЙ ДОХОД</t>
  </si>
  <si>
    <t>182 1 06 00000 00 0000 000</t>
  </si>
  <si>
    <t>НАЛОГИ НА ИМУЩЕСТВО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</si>
  <si>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</si>
  <si>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</si>
  <si>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</si>
  <si>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</si>
  <si>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</si>
  <si>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</si>
  <si>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судьями(за исключением госпошлины по делам, рассматриваемым ВС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</si>
  <si>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</si>
  <si>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</si>
  <si>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188 1 08 07140 01 0000 110</t>
  </si>
  <si>
    <t>Государственная пошлина за выдачу разрешения на распространение наружной рекламы</t>
  </si>
  <si>
    <t>Государственная пошлина за выдачу ордера на квартиру</t>
  </si>
  <si>
    <t>182 1 09 00000 00 0000 000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</si>
  <si>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</si>
  <si>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</si>
  <si>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</si>
  <si>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000 1 11 02000 00 0000 120</t>
  </si>
  <si>
    <t>Доходы от размещения средств бюджета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</si>
  <si>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</si>
  <si>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</si>
  <si>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000 1 11 05010 00 0000 120</t>
  </si>
  <si>
    <t>000 1 11 05030 00 0000 120</t>
  </si>
  <si>
    <t>060 1 11 05035 10 0000 120</t>
  </si>
  <si>
    <t>330 2 02 04004 05 0031 151</t>
  </si>
  <si>
    <t>000 1 14 00000 00 0000 000</t>
  </si>
  <si>
    <t>ДОХОДЫ ОТ ПРОДАЖИ МАТЕРИАЛЬНЫХ И НЕМАТЕРИАЛЬНЫХ АКТИВОВ</t>
  </si>
  <si>
    <t>Доходы от продажи квартир</t>
  </si>
  <si>
    <t>000 1 14 02000 00 0000 000</t>
  </si>
  <si>
    <t>Доходы от реализации имущества, находящегося в государственной и муниципальной собственности</t>
  </si>
  <si>
    <t xml:space="preserve">Субвенции бюджетам муниципальных районов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</si>
  <si>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</si>
  <si>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</si>
  <si>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опредленных функций</t>
  </si>
  <si>
    <t>000 1 16 00000 00 0000 000</t>
  </si>
  <si>
    <t>ШТРАФЫ, САНКЦИИ, ВОЗМЕЩЕНИЕ УЩЕРБА</t>
  </si>
  <si>
    <t xml:space="preserve">000 1 09 07030 05 0000 110     </t>
  </si>
  <si>
    <t>000 1 17 00000 00 0000 000</t>
  </si>
  <si>
    <t>ПРОЧИЕ НЕНАЛОГОВЫЕ ДОХОДЫ</t>
  </si>
  <si>
    <t>000 1 17 01000 00 0000 180</t>
  </si>
  <si>
    <t>000 1 17 05000 00 0000 180</t>
  </si>
  <si>
    <t>Налоговые доходы</t>
  </si>
  <si>
    <t>000 2 02 01000 00 0000 151</t>
  </si>
  <si>
    <t>000 2 02 02000 00 0000 151</t>
  </si>
  <si>
    <t>ПРОЧИЕ БЕЗВОЗМЕЗДНЫЕ ПОСТУПЛЕНИЯ</t>
  </si>
  <si>
    <t>182 1 01 02010 01 0000 110</t>
  </si>
  <si>
    <t>000 1 11 03000 00 0000 120</t>
  </si>
  <si>
    <t>000 1 08 07140 01 0000 110</t>
  </si>
  <si>
    <t>182 1 08 03010 01 0000 110</t>
  </si>
  <si>
    <t>182 1 08 03000 01 0000 110</t>
  </si>
  <si>
    <t>170 1 08 07140 01 0000 110</t>
  </si>
  <si>
    <t>ГИБДД</t>
  </si>
  <si>
    <t>Госинспекция по надзору за техн.состоянием самоходных машин и других видов техники ХМАО-Югры</t>
  </si>
  <si>
    <t>Безвозмездные поступления от других бюджетов бюджетной системы РФ</t>
  </si>
  <si>
    <t>Налог на доходы 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</si>
  <si>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</si>
  <si>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Транспортный налог </t>
  </si>
  <si>
    <t>Транспортный налог с организаций</t>
  </si>
  <si>
    <t>Транспортный налог с физических лиц</t>
  </si>
  <si>
    <t xml:space="preserve">182 1 06 04000 02 0000 110 </t>
  </si>
  <si>
    <t>182 1 06  04011 02 0000 110</t>
  </si>
  <si>
    <t xml:space="preserve"> 182 1 06  04012 02 0000 110</t>
  </si>
  <si>
    <t xml:space="preserve">182 1 06 01000 00 0000 110 </t>
  </si>
  <si>
    <t>182 1 06 01030 05 0000 110</t>
  </si>
  <si>
    <t xml:space="preserve">182 1 06 06000 00 0000 110 </t>
  </si>
  <si>
    <t>ГОСУДАРСТВЕННАЯ ПОШЛИНА, СБОРЫ</t>
  </si>
  <si>
    <t>Государственная пошлина за право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</si>
  <si>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ЗАДОЛЖЕННОСТЬ И ПЕРЕРАСЧЕТЫ ПО ОТМЕНЕННЫМ НАЛОГАМ, СБОРАМ И ИНЫМ ОБЯЗАТЕЛЬНЫМ ПЛАТЕЖАМ</t>
  </si>
  <si>
    <t>182 1 09 04000 00 0000 110</t>
  </si>
  <si>
    <t>Земельный налог по обязательствам, возникшим до 1 января 2006 года</t>
  </si>
  <si>
    <t>Доходы от размещения временно свободных средств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</si>
  <si>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</si>
  <si>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060 1 14 02032 05 0000 410</t>
  </si>
  <si>
    <t xml:space="preserve">Гос.пошлина за совершение нотариальных действий (за исключением действий,совершаемых консульскими учреждениями РФ) </t>
  </si>
  <si>
    <t>000 1 15 00000 00 0000 000</t>
  </si>
  <si>
    <t>Платежи, взимаемые организациями муниципальных районов за выполнение определенных функций</t>
  </si>
  <si>
    <t>Невыясненные поступления, зачисляемые в  бюджеты муниципальных районов</t>
  </si>
  <si>
    <t>Денежные взыскания (штрафы) за нарушение законодательства в области охраны окружающей среды</t>
  </si>
  <si>
    <t>Дотации из Регионального фонда финансовой поддержки муниципальных районов (ОБ) - дотации бюджетам муниципальных районов на выравнивание уровня бюджетной обеспеченности</t>
  </si>
  <si>
    <t>000 2 00 00000 00 0000 000</t>
  </si>
  <si>
    <t xml:space="preserve">БЕЗВОЗМЕЗДНЫЕ ПОСТУПЛЕНИЯ </t>
  </si>
  <si>
    <t>000 2 02 00000 00 0000 000</t>
  </si>
  <si>
    <t>330 1 11 02033 05 0000 120</t>
  </si>
  <si>
    <t>Проценты, полученные от предоставления бюджетных кредитов внутри страны</t>
  </si>
  <si>
    <t>Прочие поступления от денежных взысканий (штрафов) и иных сумм в возмещение ущерба, зачисляемые в  бюджеты муниципальных районов (Центр ГИМС МЧС  по ХМАО-Югре)</t>
  </si>
  <si>
    <t>500 2 02 03021 05 0001 151</t>
  </si>
  <si>
    <t>500 2 02 03021 05 0002 151</t>
  </si>
  <si>
    <t>330 2 02 03027 05 0001 151</t>
  </si>
  <si>
    <t>500 2 02 04005 05 0001 151</t>
  </si>
  <si>
    <t>Проценты, полученные от предоставления бюджетных кредитов внутри страны за счет средств бюджетов муниципальных районов</t>
  </si>
  <si>
    <t>182 1 05 03000 01 0000 110</t>
  </si>
  <si>
    <t>Единый сельскохозяйственный налог</t>
  </si>
  <si>
    <t>182 1 09 03000 00 0000 110</t>
  </si>
  <si>
    <t>Платежи за пользование природными ресурсами</t>
  </si>
  <si>
    <t>182 1 09 03010 03 0000 110</t>
  </si>
  <si>
    <t>Платежи за проведение поисковых и разведочных работ</t>
  </si>
  <si>
    <t xml:space="preserve">182 1 09 03021 03 0000 110 </t>
  </si>
  <si>
    <t>Платежи за добычу общераспространенных полезных ископаемых</t>
  </si>
  <si>
    <t>Денежные взыскания (штрафы) за нарушение законодательства о налогах и сборах</t>
  </si>
  <si>
    <t>182 1 16 03010 01 0000 140</t>
  </si>
  <si>
    <t>182 1 16 03030 01 0000 140</t>
  </si>
  <si>
    <t>182 1 16 06000 01 0000 140</t>
  </si>
  <si>
    <t>Денежные взыскания (штрафы) за нарушение Федерального закона "О пожарной безопасности"</t>
  </si>
  <si>
    <t>000 1 09 07000 05 0000 110</t>
  </si>
  <si>
    <t>000 1 09 07050 05 0000 110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</si>
  <si>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</si>
  <si>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(ФБ)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</si>
  <si>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(ОБ)</t>
  </si>
  <si>
    <t>Денежные взыскания (штрафы) за административные правонарушения в области налогов и сборов, предусмотренные КоАП РФ</t>
  </si>
  <si>
    <t>Дененжные взыскания (штрафы) за нарушение законодательства о применении контрольно-кассовой техники при осуществление наличных денежных расчетов и (или) расчет с использованием  платежных карт</t>
  </si>
  <si>
    <t>340 1 16 25050 05 0000 140</t>
  </si>
  <si>
    <t xml:space="preserve">Денежные взыскания (штрафы) за нарушение земельного законодательства </t>
  </si>
  <si>
    <t>000 1 17 05050 05 0000 180</t>
  </si>
  <si>
    <t xml:space="preserve"> Прочие неналоговые доходы  ДЗИОиП</t>
  </si>
  <si>
    <t xml:space="preserve"> Прочие неналоговые доходы  Комитет по финансам</t>
  </si>
  <si>
    <t>430 1 17 05050 05 0000 180</t>
  </si>
  <si>
    <t>500 2 02 02024 05 0000 151</t>
  </si>
  <si>
    <t>500 2 02 02024 05 0001 151</t>
  </si>
  <si>
    <t>500 2 02 02024 05 0002 151</t>
  </si>
  <si>
    <r>
      <t xml:space="preserve">СУБВЕНЦИИ </t>
    </r>
    <r>
      <rPr>
        <sz val="11"/>
        <rFont val="Arial Cyr"/>
        <family val="0"/>
      </rPr>
      <t>от других бюджетов бюджетной системы РФ</t>
    </r>
  </si>
  <si>
    <r>
      <t xml:space="preserve">ДОТАЦИИ </t>
    </r>
    <r>
      <rPr>
        <sz val="11"/>
        <rFont val="Arial Cyr"/>
        <family val="0"/>
      </rPr>
      <t>от других бюджетов бюджетной системы РФ (ОБ)</t>
    </r>
  </si>
  <si>
    <r>
      <t xml:space="preserve">СУБСИДИИ  </t>
    </r>
    <r>
      <rPr>
        <sz val="11"/>
        <rFont val="Arial Cyr"/>
        <family val="0"/>
      </rPr>
      <t>от других бюджетов бюджетной системы РФ</t>
    </r>
  </si>
  <si>
    <t>500 2 02 03020 05 0001 151</t>
  </si>
  <si>
    <t>500 2 02 03015 05 0001 151</t>
  </si>
  <si>
    <t>Субвенция на совершенствование организации питания учащихся общеобразовательных школ</t>
  </si>
  <si>
    <t>430 3 03 02050 05 0026 180</t>
  </si>
  <si>
    <t xml:space="preserve">Налог на доходы физических лиц с доходов, полученных физическими лицами, являющимися налоговыми резидентами РФ, в виде дивидендов от долевого участия в деятельности организаций 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</si>
  <si>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 процентных доходов по вкладам в банках , в виде материальной выгоды от экономии на процентах при получении заемных (кредитных) средств </t>
  </si>
  <si>
    <t>500 2 02 02999 05 0000 151</t>
  </si>
  <si>
    <t>500 2 02 02089 05 0002 151</t>
  </si>
  <si>
    <t>Субсидии  бюджетам   муниципальных   районов   на обеспечение мероприятий по переселению  граждан  из аварийного  жилищного  фонда  за   счет   средств бюджетов</t>
  </si>
  <si>
    <t>430 1 11 05025 05 0000 120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</si>
  <si>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</si>
  <si>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</si>
  <si>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 xml:space="preserve">182 1 09 04050 05 0000 110   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</si>
  <si>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образованию)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</si>
  <si>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здравоохранению)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</si>
  <si>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культуре и кинофикации)</t>
  </si>
  <si>
    <t>Доходы от продажи услуг, оказываемых учреждениями, находящихся в ведении органов местного самоуправления муниципальных районов (Егерьская служба)</t>
  </si>
  <si>
    <t>Доходы от продажи услуг, оказываемых учреждениями, находящихся в ведении органов местного самоуправления муниципальных районов ( Газета "Наш район")</t>
  </si>
  <si>
    <t xml:space="preserve">Дотации бюджетам муниципальных районов на поддержку мер по обеспечению сбалансированности бюджетов (ОБ) </t>
  </si>
  <si>
    <t>500 2 02 03027 05 0000 151</t>
  </si>
  <si>
    <t>500 2 02 03027 05 0002 151</t>
  </si>
  <si>
    <t>500 2 02 03029 05 0002 151</t>
  </si>
  <si>
    <t>500 2 02 03029 05 0001 151</t>
  </si>
  <si>
    <t>430 1 11 01050 05 0000 120</t>
  </si>
  <si>
    <t>Доходы в виде прибыли, приходящейся на доли в уставных (складочных) капиталах хозяйственных товариществ и обществ, или дивендов по акциям, принадлежащим муниципальным районам</t>
  </si>
  <si>
    <t>000 1 11 09000 00 0000 120</t>
  </si>
  <si>
    <t>Прочие доходы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</si>
  <si>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430 1 11 09045 05 0000 120</t>
  </si>
  <si>
    <t>500 2 02 01008 05 0000 151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</si>
  <si>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</si>
  <si>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020 1 14 06014 10 0000 430</t>
  </si>
  <si>
    <t>500 2 02 03026 05 0002 151</t>
  </si>
  <si>
    <t>130 1 16 90050 05 0000 140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</si>
  <si>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 (Служба по контролю и надзору в сфере здравоохранения ХМАО-Югры)</t>
  </si>
  <si>
    <t>160 1 16 90050 05 0000 140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</si>
  <si>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 (Управление ветеринарии  ХМАО-Югры)</t>
  </si>
  <si>
    <t>020 1 16 90050 05 0024 140</t>
  </si>
  <si>
    <t>Прочие поступления от денежных взысканий (штрафов) и иных сумм в возмещение ущерба, зачисляемые в бюджеты муниципальных районов ( административная комиссия)</t>
  </si>
  <si>
    <t>020 1 16 90050 05 0029 140</t>
  </si>
  <si>
    <t>Прочие поступления от денежных взысканий (штрафов) и иных сумм в возмещение ущерба, зачисляемые в бюджеты муниципальных районов (КДНС и ЗП)</t>
  </si>
  <si>
    <t>- подпрограмма " Строительство и (или ) приобретение жилых помещений для предоставления на условиях социального найма, формирование маневренного фонда"</t>
  </si>
  <si>
    <t>500 2 02 02077 05 0044 151</t>
  </si>
  <si>
    <t>- подпрограмма " Развитие материально-технической базы учреждений здравоохранения ХМАО-Югры</t>
  </si>
  <si>
    <t>500 2 02 02077 05 0050 151</t>
  </si>
  <si>
    <t>Программа "Развитие материально-технической базы дошкольных образовательных учреждений В ХМАО-Югре" на 2007-2010 годы</t>
  </si>
  <si>
    <t>500 2 02 02077 05 0060 151</t>
  </si>
  <si>
    <t>Программа "Государственая поддержка агропромышленного комплекса ХМАО-Югры"</t>
  </si>
  <si>
    <t>500 2 02 02999 05 0001 151</t>
  </si>
  <si>
    <t>500 2 02 02999 05 0002 151</t>
  </si>
  <si>
    <t>500 2 02 02999 05 0003 151</t>
  </si>
  <si>
    <t>Субсидии на повышение оплаты труда работников бюджетной сферы и муниципальных служащих</t>
  </si>
  <si>
    <t>Денежные выплаты медицинскому персоналу амбулаторий</t>
  </si>
  <si>
    <t>Субсидии на финансовое обеспечение дополнительной медицинской помощи, оказываемой врачами -терапевтами участковыми, врачами-педиаторамиучастковыми, врачами общей практики(семейными врачами), медицинскими сестрами участковыми, врачей терапевтов участковых, врачей-педиаторов участковых, медицинскими сестрами, врачей общей практики (семейных врачей)</t>
  </si>
  <si>
    <t>Субвенция из регионального фонда компенсаций на исполнение полномочий по расчету и распределению дотаций поселениям, входящим в состав муниципального района</t>
  </si>
  <si>
    <t>430 1 14 02033 10 0000 410</t>
  </si>
  <si>
    <t>020 1 11 09045 10 0000 120</t>
  </si>
  <si>
    <t>Доходы бюджетов от реализации имущества, находящегося в оперативном управлении учреждений, находящихся в собственности поселений</t>
  </si>
  <si>
    <t>020 3 02 01050 10 0000 130</t>
  </si>
  <si>
    <t>Доходы от продажи услуг, оказываемых учреждениями, находящихся в ведении органов местного самоуправления поселений</t>
  </si>
  <si>
    <t>020 1 11 05025 10 0000 120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</si>
  <si>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</si>
  <si>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020 1 17 01050 10 0000 180</t>
  </si>
  <si>
    <t>Невыясненные поступления, зачисляемые в  бюджеты поселений</t>
  </si>
  <si>
    <t>500 2 02 03024 05 0013 151</t>
  </si>
  <si>
    <t>500 2 02 02077 05 0033 151</t>
  </si>
  <si>
    <t>500 2 02 02077 05 0034 151</t>
  </si>
  <si>
    <t>020 1 17 05050 05 0000 180</t>
  </si>
  <si>
    <t xml:space="preserve"> Прочие неналоговые доходы Администрация</t>
  </si>
  <si>
    <t>430 114 06013 05 0000 430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</si>
  <si>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</si>
  <si>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000 1 14 06000 00 0000 430</t>
  </si>
  <si>
    <t>430 114 06025 05 0000 430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</si>
  <si>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</si>
  <si>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020 1 13 03050 10 0000 130</t>
  </si>
  <si>
    <t>500 2 02 03024 05 0016 151</t>
  </si>
  <si>
    <t>Субвенции по информационному обеспечению общеобразовательных программ</t>
  </si>
  <si>
    <t>020 114 06026 10 0000 430</t>
  </si>
  <si>
    <t>Доходы от продажи земельных участков, находящихся в собственности ПОСЕЛЕНИЙ</t>
  </si>
  <si>
    <t>000 3 03 99050 05 0000 180</t>
  </si>
  <si>
    <t>230 3 03 99050 05 0000 180</t>
  </si>
  <si>
    <t>000 3 03 02050 05 0000 180</t>
  </si>
  <si>
    <t>230 3 03 02050 05 0000 180</t>
  </si>
  <si>
    <t>500 2 02 02036 05 0001 151</t>
  </si>
  <si>
    <t>Субсидии  бюджетам муниципальных районов на обеспечение жильем молодых семей и молодых специалистов, проживающих в сельской местности (ФБ)</t>
  </si>
  <si>
    <t>500 2 02 03055 05 0001 151</t>
  </si>
  <si>
    <t>Субвенции муниципальным районам на денежные выплаты медицинскому персоналу Фельдшерско-акушерских пунктов, врачам, фельдшерам и медицинским сестрам скорой помощи (ФБ)</t>
  </si>
  <si>
    <t>500 2 02 03055 05 0002 151</t>
  </si>
  <si>
    <t>Субвенции муниципальным районам на денежные выплаты медицинскому персоналу Фельдшерско-акушерских пунктов, врачам, фельдшерам и медицинским сестрам скорой помощи (ОБ)</t>
  </si>
  <si>
    <t>500 2 02 03070 05 0001 151</t>
  </si>
  <si>
    <t>076 1 16 25030 01 0000 140</t>
  </si>
  <si>
    <t>Прочие безвозмездные поступления в бюджеты поселений</t>
  </si>
  <si>
    <t>Субсидии бюджетам муниципальных районов на софинансирование приоритетных социально значимых расходов</t>
  </si>
  <si>
    <t>500 2 02 02008 05 0001 151</t>
  </si>
  <si>
    <t>Субсидии на обеспечение жильем молодых семей</t>
  </si>
  <si>
    <t>500 2 02 03055 05 0000151</t>
  </si>
  <si>
    <t>Субвенции муниципальным районам на денежные выплаты медицинскому персоналу Фельдшерско-акушерских пунктов, врачам, фельдшерам и медицинским сестрам скорой помощи</t>
  </si>
  <si>
    <t>500 2 07 05000 05 0001180</t>
  </si>
  <si>
    <t>Прочие безвозмездные поступления в бюджеты муниципальных районов (С предприятиями ТЭК)</t>
  </si>
  <si>
    <t>500 2 07 05000 05 0002 180</t>
  </si>
  <si>
    <t>Прочие безвозмездные поступления в бюджеты муниципальных районов (Тюменская область)</t>
  </si>
  <si>
    <t>500 2 02 02999 05 0006 151</t>
  </si>
  <si>
    <t>500 2 02 02999 05 0004 151</t>
  </si>
  <si>
    <t>Субсидии на реализацию дополнительных мероприятий, направленных на снижение напряженности на рынке труда (ФБ)</t>
  </si>
  <si>
    <t>500 2 02 02999 05 0005151</t>
  </si>
  <si>
    <t>Субсидии на реализацию дополнительных мероприятий, направленных на снижение напряженности на рынке труда (ОБ)</t>
  </si>
  <si>
    <t>260 1 13 03050 05 0000 130</t>
  </si>
  <si>
    <t>230 1 13 03050 05 0000 130</t>
  </si>
  <si>
    <t>240 1 13 03050 05 0000 130</t>
  </si>
  <si>
    <t>188 1 16 06000 01 0000 140</t>
  </si>
  <si>
    <t>321 1 16 25060 01 0000 140</t>
  </si>
  <si>
    <t xml:space="preserve">Денежные взыскания (штрафы) за нарушение земельного  законодательства </t>
  </si>
  <si>
    <t>081 1 16 25030 05 0000 140</t>
  </si>
  <si>
    <t>Денежные взыскания (штрафы ) за нарушениезаконодательства об охране и использовании животного мира(Управление по ветеринарному и фитосанитарному надзору)</t>
  </si>
  <si>
    <t xml:space="preserve">Прочие межбюджетные трансферты передаваемые бюджетам муниципальных районов </t>
  </si>
  <si>
    <t>500 2 02 04999 05 0001151</t>
  </si>
  <si>
    <t>Прочие межбюджетные трансферты передаваемые бюджетам муниципальных районов (ФБ) Департамент занятости ХМАО</t>
  </si>
  <si>
    <t>500 2 02 04999 05 0002 151</t>
  </si>
  <si>
    <t>Прочие межбюджетные трансферты передаваемые бюджетам муниципальных районов (ОБ) Департамент занятости ХМАО</t>
  </si>
  <si>
    <t>500 2 02 04999 05 0003 151</t>
  </si>
  <si>
    <t>Прочие межбюджетные трансферты передаваемые бюджетам муниципальных районов (Прочие ГРБС)</t>
  </si>
  <si>
    <t>020 2 07 05000 10 0000 180</t>
  </si>
  <si>
    <t>020 1 17 05050 10 0000 180</t>
  </si>
  <si>
    <t xml:space="preserve"> Прочие неналоговые доходы  ПОСЕЛЕНИЙ</t>
  </si>
  <si>
    <t>020 1 14 01050 10 0000 410</t>
  </si>
  <si>
    <t>ВСЕГО  ДОХОДОВ (без учета безвозмездных поступлений )</t>
  </si>
  <si>
    <r>
      <t>Прочие</t>
    </r>
    <r>
      <rPr>
        <sz val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(Комитет по образованию)</t>
    </r>
  </si>
  <si>
    <t>020 1 13 03050 05 0021 130</t>
  </si>
  <si>
    <r>
      <t>Прочие</t>
    </r>
    <r>
      <rPr>
        <sz val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РАЙОНОВ( Газета "Наш район")</t>
    </r>
  </si>
  <si>
    <r>
      <t>Прочие</t>
    </r>
    <r>
      <rPr>
        <sz val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((Комитет по культуре и кинофикации)</t>
    </r>
  </si>
  <si>
    <r>
      <t>Прочие</t>
    </r>
    <r>
      <rPr>
        <sz val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(Комитет по здравоохранению)</t>
    </r>
  </si>
  <si>
    <t>430 1 13 03050 05 0000 130</t>
  </si>
  <si>
    <r>
      <t>Прочие</t>
    </r>
    <r>
      <rPr>
        <sz val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(Егерьская служба)</t>
    </r>
  </si>
  <si>
    <t>Межбюджетные трансферты, передаваемые 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</si>
  <si>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 власти другого уровня</t>
  </si>
  <si>
    <t>Межбюджетные трансферты, передаваемые бюджетам муниципальных районов  из бюджетов поселений на осуществление части полномочий по решению вопросов местного значения  в соотвествии с заключенными соглашениями</t>
  </si>
  <si>
    <t>500 2 02 04025 05 0000 151</t>
  </si>
  <si>
    <t>Межбюджетные трансферты, передаваемые бюджетам муниципальных районов  на кмплектование книжных фондов библиотек муниципальных образований</t>
  </si>
  <si>
    <t>500 2 02 02085 05 0000 151</t>
  </si>
  <si>
    <t>Субсидии  бюджетам   муниципальных   районов   на осуществление  мероприятий по  обеспечению жильем граждан Российской Федерации, проживающих в сельской местности (Государственная поддержка агропромышленного комплекса ХМАО-Югры" на 2008-2011 годы</t>
  </si>
  <si>
    <t>500 2 02 02085 05 0002 151</t>
  </si>
  <si>
    <t>500 2 07 05000 05 0003 180</t>
  </si>
  <si>
    <t>Спонсорские поступления для Думы Ханты-Мансийского района</t>
  </si>
  <si>
    <t>500 2 02 04999 05 0005 151</t>
  </si>
  <si>
    <t>На финансирование наказов избирателей депутатов Думы ХМАО-Югры</t>
  </si>
  <si>
    <t>500 2 02 03024 05 0017 151</t>
  </si>
  <si>
    <t>Субсидии местным бюджетам на организацию отдыха и оздоровления детей</t>
  </si>
  <si>
    <t>500 2 02 02999 05 0007 151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</si>
  <si>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</si>
  <si>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 xml:space="preserve">   Уточненный план на 2010 год            </t>
  </si>
  <si>
    <t xml:space="preserve"> ПЛАН НА 1 квартал 2010 года</t>
  </si>
  <si>
    <t>доходной части КОНСОЛИДИРОВАННОГО бюджета Ханты-Мансийский района  за 2010 год</t>
  </si>
  <si>
    <t>КБК</t>
  </si>
  <si>
    <r>
      <t>Прочие</t>
    </r>
    <r>
      <rPr>
        <sz val="8"/>
        <rFont val="Arial Cyr"/>
        <family val="0"/>
      </rPr>
      <t xml:space="preserve"> доходы от оказания платных услуг получателями средств бюджетов поселений</t>
    </r>
  </si>
  <si>
    <t>ИТОГО доходов без учета безвозмездных поступлений из бюджетов других уровней</t>
  </si>
  <si>
    <t>500 1 13 03050 05 0000 130</t>
  </si>
  <si>
    <r>
      <t>Прочие</t>
    </r>
    <r>
      <rPr>
        <sz val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(Комитет по финансам)</t>
    </r>
  </si>
  <si>
    <t>048 1 16 25050 01 0000 140</t>
  </si>
  <si>
    <t>020 1 16 23050 10 0000 140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</si>
  <si>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№5 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</si>
  <si>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500 2 02 03003 10 0000 151</t>
  </si>
  <si>
    <t xml:space="preserve">Субвенции  бюджетам поселений на  государственную регистрацию актов гражданского состояния </t>
  </si>
  <si>
    <t>500 2 02 04999 10 0000 151</t>
  </si>
  <si>
    <t>Прочие межбюджетные трансферты передаваемые бюджетам поселений</t>
  </si>
  <si>
    <t>500 2 02 03069 05 0002 151</t>
  </si>
  <si>
    <t xml:space="preserve">Субвенции бюджетам муниципальных районов на обеспечение жильем отдельных категорий граждан, установленных Федеральным законом от 12 января 1995 года №5 ФЗ "О ветеранах", в соответствии с Указом Президента Российской Федерации от 7 мая 2008 года №714 </t>
  </si>
  <si>
    <t>НАЛОГОВЫЕ И НЕНАЛОГОВЫЕ ДОХОДЫ</t>
  </si>
  <si>
    <t>500 2 02 03069 05 0001 151</t>
  </si>
  <si>
    <t>500 2 02 03069 05 0000 151</t>
  </si>
  <si>
    <t>182 1 05 02000 02 0000 110</t>
  </si>
  <si>
    <t>500 2 02 02085 05 0001 151</t>
  </si>
  <si>
    <t>500 2 02 04999 05 0004 151</t>
  </si>
  <si>
    <t>Прочие межбюджетные трансферты передаваемые бюджетам муниципальных районов (ОБ) Департамент занятости ХМАО (Содействие занятости населения)</t>
  </si>
  <si>
    <t>500 2 02 04999 05 0006 151</t>
  </si>
  <si>
    <t>Прочие межбюджетные трансферты передаваемые бюджетам муниципальных районов (на возмещение организациям коммунального комплекса недополученных доходов по теплоснабжению, водоснабжению и водоотведению)</t>
  </si>
  <si>
    <t>020 1 14 06026 10 0000 430</t>
  </si>
  <si>
    <t xml:space="preserve">по состоянию на 1 АВГУСТА 2010 года </t>
  </si>
  <si>
    <t xml:space="preserve"> ПЛАН НА 9 месяцев 2010 года</t>
  </si>
  <si>
    <t>факт на 1 августа 2010 года</t>
  </si>
  <si>
    <t>9 месяцев</t>
  </si>
  <si>
    <t>Денежные взыскания (штрафы) за нарушение законодательства об охране и использовании животного мира (Нижнеобское территориальное управление Федерального агенства по рыболовству)</t>
  </si>
  <si>
    <t>530 1 16 90050 05 0000 140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</si>
  <si>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 (Управление по охране, контролю и регулированию объектов животного мира)</t>
  </si>
  <si>
    <t>Субсидии "Обеспечение комплексной безопасности и комфортных условий образовательного процесса" Программа "Новая школа Югра" на 2010-2013 годы</t>
  </si>
  <si>
    <t>500 2 02 03007 05 0001 151</t>
  </si>
  <si>
    <t>182 1 05 01040 01 000 110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</si>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</sst>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&quot;р.&quot;_-;\-* #,##0.0&quot;р.&quot;_-;_-* &quot;-&quot;??&quot;р.&quot;_-;_-@_-"/>
    <numFmt numFmtId="165" formatCode="_-* #,##0&quot;р.&quot;_-;\-* #,##0&quot;р.&quot;_-;_-* &quot;-&quot;??&quot;р.&quot;_-;_-@_-"/>
    <numFmt numFmtId="166" formatCode="000000"/>
    <numFmt numFmtId="167" formatCode="_-* #,##0.000&quot;р.&quot;_-;\-* #,##0.000&quot;р.&quot;_-;_-* &quot;-&quot;??&quot;р.&quot;_-;_-@_-"/>
    <numFmt numFmtId="168" formatCode="_-* #,##0.0000&quot;р.&quot;_-;\-* #,##0.0000&quot;р.&quot;_-;_-* &quot;-&quot;??&quot;р.&quot;_-;_-@_-"/>
    <numFmt numFmtId="169" formatCode="_-* #,##0.000_р_._-;\-* #,##0.000_р_._-;_-* &quot;-&quot;??_р_._-;_-@_-"/>
    <numFmt numFmtId="170" formatCode="0.0"/>
    <numFmt numFmtId="171" formatCode="0.000"/>
    <numFmt numFmtId="172" formatCode="#,##0.0"/>
    <numFmt numFmtId="173" formatCode="0.0000000"/>
    <numFmt numFmtId="174" formatCode="0.000000"/>
    <numFmt numFmtId="175" formatCode="0.00000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\-#,##0.00;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#,##0.00000"/>
    <numFmt numFmtId="189" formatCode="#,##0.00;[Red]\-#,##0.00;0.00"/>
    <numFmt numFmtId="190" formatCode="#,##0;[Red]\-#,##0;0"/>
    <numFmt numFmtId="191" formatCode="#,##0.000;[Red]\-#,##0.000;0.000"/>
    <numFmt numFmtId="192" formatCode="#,##0.0;[Red]\-#,##0.0;0.0"/>
    <numFmt numFmtId="193" formatCode="#,##0.0_ ;[Red]\-#,##0.0\ "/>
    <numFmt numFmtId="194" formatCode="#,##0.000_ ;[Red]\-#,##0.000\ "/>
    <numFmt numFmtId="195" formatCode="#,##0.00_ ;[Red]\-#,##0.00\ "/>
    <numFmt numFmtId="196" formatCode="_-* #,##0.0_р_._-;\-* #,##0.0_р_._-;_-* &quot;-&quot;??_р_._-;_-@_-"/>
    <numFmt numFmtId="197" formatCode="_-* #,##0.0_р_._-;\-* #,##0.0_р_._-;_-* &quot;-&quot;?_р_._-;_-@_-"/>
  </numFmts>
  <fonts count="98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color indexed="61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2"/>
    </font>
    <font>
      <b/>
      <sz val="11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sz val="10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2"/>
      <name val="Arial"/>
      <family val="2"/>
    </font>
    <font>
      <i/>
      <sz val="11"/>
      <name val="Arial Cyr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0"/>
      <name val="Arial Cyr"/>
      <family val="0"/>
    </font>
    <font>
      <i/>
      <sz val="10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18"/>
      <name val="Arial Cyr"/>
      <family val="0"/>
    </font>
    <font>
      <b/>
      <i/>
      <sz val="12"/>
      <color indexed="10"/>
      <name val="Arial Cyr"/>
      <family val="0"/>
    </font>
    <font>
      <sz val="8"/>
      <color indexed="8"/>
      <name val="Arial Cyr"/>
      <family val="0"/>
    </font>
    <font>
      <sz val="12"/>
      <color indexed="8"/>
      <name val="Arial Cyr"/>
      <family val="0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i/>
      <sz val="12"/>
      <color indexed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FF0000"/>
      <name val="Arial Cyr"/>
      <family val="0"/>
    </font>
    <font>
      <i/>
      <sz val="10"/>
      <color rgb="FFFF0000"/>
      <name val="Arial Cyr"/>
      <family val="0"/>
    </font>
    <font>
      <sz val="12"/>
      <color rgb="FFFF0000"/>
      <name val="Arial Cyr"/>
      <family val="0"/>
    </font>
    <font>
      <b/>
      <sz val="12"/>
      <color theme="4" tint="-0.4999699890613556"/>
      <name val="Arial Cyr"/>
      <family val="0"/>
    </font>
    <font>
      <b/>
      <i/>
      <sz val="12"/>
      <color rgb="FFFF0000"/>
      <name val="Arial Cyr"/>
      <family val="0"/>
    </font>
    <font>
      <sz val="8"/>
      <color theme="1"/>
      <name val="Arial Cyr"/>
      <family val="0"/>
    </font>
    <font>
      <sz val="12"/>
      <color theme="1"/>
      <name val="Arial Cyr"/>
      <family val="0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sz val="8"/>
      <color theme="1"/>
      <name val="Arial"/>
      <family val="2"/>
    </font>
    <font>
      <b/>
      <i/>
      <sz val="12"/>
      <color theme="4" tint="-0.4999699890613556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/>
      <top style="double"/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1010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13" fillId="0" borderId="11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8" fillId="0" borderId="16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8" fillId="0" borderId="18" xfId="0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2" fillId="0" borderId="17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8" fillId="0" borderId="17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9" fillId="0" borderId="16" xfId="0" applyFont="1" applyFill="1" applyBorder="1" applyAlignment="1">
      <alignment horizontal="right" vertical="top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justify" vertical="top" wrapText="1"/>
    </xf>
    <xf numFmtId="0" fontId="7" fillId="0" borderId="21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2" fillId="0" borderId="12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wrapText="1"/>
    </xf>
    <xf numFmtId="0" fontId="14" fillId="0" borderId="19" xfId="0" applyFont="1" applyFill="1" applyBorder="1" applyAlignment="1">
      <alignment horizontal="left" vertical="top" wrapText="1"/>
    </xf>
    <xf numFmtId="0" fontId="14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/>
    </xf>
    <xf numFmtId="0" fontId="5" fillId="0" borderId="24" xfId="0" applyFont="1" applyFill="1" applyBorder="1" applyAlignment="1">
      <alignment horizontal="left"/>
    </xf>
    <xf numFmtId="0" fontId="7" fillId="0" borderId="25" xfId="0" applyFont="1" applyFill="1" applyBorder="1" applyAlignment="1">
      <alignment wrapText="1"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8" fillId="0" borderId="26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49" fontId="2" fillId="0" borderId="19" xfId="54" applyNumberFormat="1" applyFont="1" applyFill="1" applyBorder="1" applyAlignment="1" applyProtection="1">
      <alignment horizontal="left"/>
      <protection hidden="1"/>
    </xf>
    <xf numFmtId="0" fontId="5" fillId="0" borderId="1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15" fillId="0" borderId="27" xfId="0" applyFont="1" applyFill="1" applyBorder="1" applyAlignment="1">
      <alignment horizontal="justify" vertical="top" wrapText="1"/>
    </xf>
    <xf numFmtId="49" fontId="8" fillId="0" borderId="28" xfId="0" applyNumberFormat="1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justify" vertical="top" wrapText="1"/>
    </xf>
    <xf numFmtId="0" fontId="14" fillId="0" borderId="29" xfId="0" applyFont="1" applyFill="1" applyBorder="1" applyAlignment="1">
      <alignment horizontal="justify" vertical="top" wrapText="1"/>
    </xf>
    <xf numFmtId="0" fontId="8" fillId="0" borderId="29" xfId="54" applyNumberFormat="1" applyFont="1" applyFill="1" applyBorder="1" applyAlignment="1" applyProtection="1">
      <alignment horizontal="left" wrapText="1"/>
      <protection hidden="1"/>
    </xf>
    <xf numFmtId="0" fontId="15" fillId="0" borderId="30" xfId="0" applyFont="1" applyFill="1" applyBorder="1" applyAlignment="1">
      <alignment horizontal="justify" vertical="top" wrapText="1"/>
    </xf>
    <xf numFmtId="0" fontId="7" fillId="0" borderId="31" xfId="0" applyFont="1" applyFill="1" applyBorder="1" applyAlignment="1">
      <alignment horizontal="left"/>
    </xf>
    <xf numFmtId="0" fontId="2" fillId="0" borderId="32" xfId="54" applyNumberFormat="1" applyFont="1" applyFill="1" applyBorder="1" applyAlignment="1" applyProtection="1">
      <alignment horizontal="left" wrapText="1"/>
      <protection hidden="1"/>
    </xf>
    <xf numFmtId="0" fontId="20" fillId="0" borderId="10" xfId="0" applyFont="1" applyFill="1" applyBorder="1" applyAlignment="1">
      <alignment horizontal="justify" vertical="top" wrapText="1"/>
    </xf>
    <xf numFmtId="0" fontId="2" fillId="0" borderId="33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wrapText="1"/>
    </xf>
    <xf numFmtId="49" fontId="8" fillId="0" borderId="15" xfId="0" applyNumberFormat="1" applyFont="1" applyFill="1" applyBorder="1" applyAlignment="1">
      <alignment wrapText="1"/>
    </xf>
    <xf numFmtId="0" fontId="12" fillId="0" borderId="34" xfId="54" applyNumberFormat="1" applyFont="1" applyFill="1" applyBorder="1" applyAlignment="1" applyProtection="1">
      <alignment horizontal="left" wrapText="1"/>
      <protection hidden="1"/>
    </xf>
    <xf numFmtId="0" fontId="2" fillId="0" borderId="34" xfId="0" applyFont="1" applyFill="1" applyBorder="1" applyAlignment="1">
      <alignment wrapText="1"/>
    </xf>
    <xf numFmtId="0" fontId="8" fillId="0" borderId="34" xfId="0" applyFont="1" applyFill="1" applyBorder="1" applyAlignment="1">
      <alignment wrapText="1"/>
    </xf>
    <xf numFmtId="0" fontId="15" fillId="0" borderId="2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8" fillId="0" borderId="33" xfId="0" applyFont="1" applyFill="1" applyBorder="1" applyAlignment="1">
      <alignment wrapText="1"/>
    </xf>
    <xf numFmtId="0" fontId="2" fillId="0" borderId="32" xfId="0" applyFont="1" applyFill="1" applyBorder="1" applyAlignment="1">
      <alignment/>
    </xf>
    <xf numFmtId="0" fontId="15" fillId="0" borderId="0" xfId="0" applyFont="1" applyFill="1" applyBorder="1" applyAlignment="1">
      <alignment vertical="top" wrapText="1"/>
    </xf>
    <xf numFmtId="0" fontId="14" fillId="0" borderId="35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wrapText="1"/>
    </xf>
    <xf numFmtId="0" fontId="8" fillId="0" borderId="16" xfId="54" applyNumberFormat="1" applyFont="1" applyFill="1" applyBorder="1" applyAlignment="1" applyProtection="1">
      <alignment horizontal="left" wrapText="1"/>
      <protection hidden="1"/>
    </xf>
    <xf numFmtId="0" fontId="2" fillId="0" borderId="33" xfId="0" applyFont="1" applyFill="1" applyBorder="1" applyAlignment="1">
      <alignment wrapText="1"/>
    </xf>
    <xf numFmtId="0" fontId="7" fillId="0" borderId="36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32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2" fillId="0" borderId="33" xfId="54" applyNumberFormat="1" applyFont="1" applyFill="1" applyBorder="1" applyAlignment="1" applyProtection="1">
      <alignment horizontal="left" wrapText="1"/>
      <protection hidden="1"/>
    </xf>
    <xf numFmtId="0" fontId="2" fillId="0" borderId="37" xfId="0" applyFont="1" applyFill="1" applyBorder="1" applyAlignment="1">
      <alignment wrapText="1"/>
    </xf>
    <xf numFmtId="0" fontId="8" fillId="0" borderId="10" xfId="54" applyNumberFormat="1" applyFont="1" applyFill="1" applyBorder="1" applyAlignment="1" applyProtection="1">
      <alignment horizontal="left" wrapText="1"/>
      <protection hidden="1"/>
    </xf>
    <xf numFmtId="0" fontId="8" fillId="0" borderId="10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49" fontId="8" fillId="0" borderId="33" xfId="0" applyNumberFormat="1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4" fillId="0" borderId="19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justify" vertical="top" wrapText="1"/>
    </xf>
    <xf numFmtId="0" fontId="13" fillId="0" borderId="3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14" fillId="0" borderId="40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justify" vertical="top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top" wrapText="1"/>
    </xf>
    <xf numFmtId="3" fontId="22" fillId="0" borderId="0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/>
    </xf>
    <xf numFmtId="1" fontId="22" fillId="0" borderId="33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/>
    </xf>
    <xf numFmtId="1" fontId="25" fillId="0" borderId="15" xfId="0" applyNumberFormat="1" applyFont="1" applyFill="1" applyBorder="1" applyAlignment="1">
      <alignment horizontal="center"/>
    </xf>
    <xf numFmtId="1" fontId="22" fillId="0" borderId="21" xfId="0" applyNumberFormat="1" applyFont="1" applyFill="1" applyBorder="1" applyAlignment="1">
      <alignment horizontal="center"/>
    </xf>
    <xf numFmtId="1" fontId="25" fillId="0" borderId="23" xfId="0" applyNumberFormat="1" applyFont="1" applyFill="1" applyBorder="1" applyAlignment="1">
      <alignment horizontal="center"/>
    </xf>
    <xf numFmtId="1" fontId="22" fillId="0" borderId="26" xfId="0" applyNumberFormat="1" applyFont="1" applyFill="1" applyBorder="1" applyAlignment="1">
      <alignment/>
    </xf>
    <xf numFmtId="1" fontId="22" fillId="0" borderId="33" xfId="0" applyNumberFormat="1" applyFont="1" applyFill="1" applyBorder="1" applyAlignment="1">
      <alignment horizontal="center"/>
    </xf>
    <xf numFmtId="1" fontId="22" fillId="0" borderId="20" xfId="0" applyNumberFormat="1" applyFont="1" applyFill="1" applyBorder="1" applyAlignment="1">
      <alignment/>
    </xf>
    <xf numFmtId="1" fontId="22" fillId="0" borderId="34" xfId="0" applyNumberFormat="1" applyFont="1" applyFill="1" applyBorder="1" applyAlignment="1">
      <alignment/>
    </xf>
    <xf numFmtId="1" fontId="22" fillId="0" borderId="20" xfId="0" applyNumberFormat="1" applyFont="1" applyFill="1" applyBorder="1" applyAlignment="1">
      <alignment horizontal="center"/>
    </xf>
    <xf numFmtId="0" fontId="2" fillId="0" borderId="34" xfId="54" applyNumberFormat="1" applyFont="1" applyFill="1" applyBorder="1" applyAlignment="1" applyProtection="1">
      <alignment horizontal="left" wrapText="1"/>
      <protection hidden="1"/>
    </xf>
    <xf numFmtId="1" fontId="25" fillId="0" borderId="32" xfId="0" applyNumberFormat="1" applyFont="1" applyFill="1" applyBorder="1" applyAlignment="1">
      <alignment horizontal="center"/>
    </xf>
    <xf numFmtId="0" fontId="12" fillId="0" borderId="39" xfId="0" applyFont="1" applyFill="1" applyBorder="1" applyAlignment="1">
      <alignment/>
    </xf>
    <xf numFmtId="0" fontId="0" fillId="0" borderId="41" xfId="0" applyFont="1" applyFill="1" applyBorder="1" applyAlignment="1">
      <alignment wrapText="1"/>
    </xf>
    <xf numFmtId="0" fontId="28" fillId="0" borderId="10" xfId="0" applyFont="1" applyFill="1" applyBorder="1" applyAlignment="1">
      <alignment horizontal="justify" vertical="top" wrapText="1"/>
    </xf>
    <xf numFmtId="0" fontId="13" fillId="0" borderId="42" xfId="0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4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18" xfId="0" applyFont="1" applyFill="1" applyBorder="1" applyAlignment="1">
      <alignment wrapText="1"/>
    </xf>
    <xf numFmtId="0" fontId="8" fillId="0" borderId="39" xfId="54" applyNumberFormat="1" applyFont="1" applyFill="1" applyBorder="1" applyAlignment="1" applyProtection="1">
      <alignment horizontal="right"/>
      <protection hidden="1"/>
    </xf>
    <xf numFmtId="0" fontId="2" fillId="0" borderId="39" xfId="54" applyNumberFormat="1" applyFont="1" applyFill="1" applyBorder="1" applyAlignment="1" applyProtection="1">
      <alignment horizontal="left" wrapText="1"/>
      <protection hidden="1"/>
    </xf>
    <xf numFmtId="49" fontId="13" fillId="0" borderId="34" xfId="0" applyNumberFormat="1" applyFont="1" applyFill="1" applyBorder="1" applyAlignment="1">
      <alignment wrapText="1"/>
    </xf>
    <xf numFmtId="49" fontId="13" fillId="0" borderId="26" xfId="0" applyNumberFormat="1" applyFont="1" applyFill="1" applyBorder="1" applyAlignment="1">
      <alignment wrapText="1"/>
    </xf>
    <xf numFmtId="49" fontId="13" fillId="0" borderId="22" xfId="0" applyNumberFormat="1" applyFont="1" applyFill="1" applyBorder="1" applyAlignment="1">
      <alignment wrapText="1"/>
    </xf>
    <xf numFmtId="49" fontId="13" fillId="0" borderId="19" xfId="0" applyNumberFormat="1" applyFont="1" applyFill="1" applyBorder="1" applyAlignment="1">
      <alignment wrapText="1"/>
    </xf>
    <xf numFmtId="49" fontId="13" fillId="0" borderId="12" xfId="0" applyNumberFormat="1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0" fontId="13" fillId="0" borderId="17" xfId="54" applyNumberFormat="1" applyFont="1" applyFill="1" applyBorder="1" applyAlignment="1" applyProtection="1">
      <alignment horizontal="left" wrapText="1"/>
      <protection hidden="1"/>
    </xf>
    <xf numFmtId="0" fontId="13" fillId="0" borderId="11" xfId="54" applyNumberFormat="1" applyFont="1" applyFill="1" applyBorder="1" applyAlignment="1" applyProtection="1">
      <alignment horizontal="left" wrapText="1"/>
      <protection hidden="1"/>
    </xf>
    <xf numFmtId="0" fontId="8" fillId="0" borderId="18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0" fontId="13" fillId="0" borderId="22" xfId="0" applyFont="1" applyFill="1" applyBorder="1" applyAlignment="1">
      <alignment/>
    </xf>
    <xf numFmtId="0" fontId="13" fillId="0" borderId="19" xfId="0" applyFont="1" applyFill="1" applyBorder="1" applyAlignment="1">
      <alignment wrapText="1"/>
    </xf>
    <xf numFmtId="0" fontId="2" fillId="0" borderId="36" xfId="54" applyNumberFormat="1" applyFont="1" applyFill="1" applyBorder="1" applyAlignment="1" applyProtection="1">
      <alignment horizontal="left"/>
      <protection hidden="1"/>
    </xf>
    <xf numFmtId="0" fontId="2" fillId="0" borderId="39" xfId="0" applyFont="1" applyFill="1" applyBorder="1" applyAlignment="1">
      <alignment/>
    </xf>
    <xf numFmtId="0" fontId="13" fillId="0" borderId="43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13" fillId="0" borderId="44" xfId="0" applyFont="1" applyFill="1" applyBorder="1" applyAlignment="1">
      <alignment/>
    </xf>
    <xf numFmtId="0" fontId="2" fillId="0" borderId="18" xfId="0" applyNumberFormat="1" applyFont="1" applyFill="1" applyBorder="1" applyAlignment="1">
      <alignment wrapText="1"/>
    </xf>
    <xf numFmtId="192" fontId="30" fillId="0" borderId="16" xfId="54" applyNumberFormat="1" applyFont="1" applyFill="1" applyBorder="1" applyAlignment="1" applyProtection="1">
      <alignment/>
      <protection hidden="1"/>
    </xf>
    <xf numFmtId="192" fontId="30" fillId="0" borderId="11" xfId="54" applyNumberFormat="1" applyFont="1" applyFill="1" applyBorder="1" applyAlignment="1" applyProtection="1">
      <alignment/>
      <protection hidden="1"/>
    </xf>
    <xf numFmtId="192" fontId="30" fillId="0" borderId="15" xfId="54" applyNumberFormat="1" applyFont="1" applyFill="1" applyBorder="1" applyAlignment="1" applyProtection="1">
      <alignment/>
      <protection hidden="1"/>
    </xf>
    <xf numFmtId="192" fontId="30" fillId="0" borderId="34" xfId="0" applyNumberFormat="1" applyFont="1" applyFill="1" applyBorder="1" applyAlignment="1">
      <alignment horizontal="right"/>
    </xf>
    <xf numFmtId="0" fontId="8" fillId="0" borderId="39" xfId="0" applyFont="1" applyFill="1" applyBorder="1" applyAlignment="1">
      <alignment wrapText="1"/>
    </xf>
    <xf numFmtId="0" fontId="16" fillId="0" borderId="15" xfId="0" applyFont="1" applyFill="1" applyBorder="1" applyAlignment="1">
      <alignment/>
    </xf>
    <xf numFmtId="0" fontId="13" fillId="0" borderId="34" xfId="0" applyFont="1" applyFill="1" applyBorder="1" applyAlignment="1">
      <alignment wrapText="1"/>
    </xf>
    <xf numFmtId="192" fontId="30" fillId="0" borderId="10" xfId="54" applyNumberFormat="1" applyFont="1" applyFill="1" applyBorder="1" applyAlignment="1" applyProtection="1">
      <alignment/>
      <protection hidden="1"/>
    </xf>
    <xf numFmtId="192" fontId="30" fillId="0" borderId="33" xfId="54" applyNumberFormat="1" applyFont="1" applyFill="1" applyBorder="1" applyAlignment="1" applyProtection="1">
      <alignment/>
      <protection hidden="1"/>
    </xf>
    <xf numFmtId="192" fontId="30" fillId="0" borderId="20" xfId="54" applyNumberFormat="1" applyFont="1" applyFill="1" applyBorder="1" applyAlignment="1" applyProtection="1">
      <alignment/>
      <protection hidden="1"/>
    </xf>
    <xf numFmtId="192" fontId="30" fillId="0" borderId="32" xfId="54" applyNumberFormat="1" applyFont="1" applyFill="1" applyBorder="1" applyAlignment="1" applyProtection="1">
      <alignment/>
      <protection hidden="1"/>
    </xf>
    <xf numFmtId="192" fontId="30" fillId="0" borderId="26" xfId="54" applyNumberFormat="1" applyFont="1" applyFill="1" applyBorder="1" applyAlignment="1" applyProtection="1">
      <alignment/>
      <protection hidden="1"/>
    </xf>
    <xf numFmtId="192" fontId="30" fillId="0" borderId="45" xfId="54" applyNumberFormat="1" applyFont="1" applyFill="1" applyBorder="1" applyAlignment="1" applyProtection="1">
      <alignment/>
      <protection hidden="1"/>
    </xf>
    <xf numFmtId="172" fontId="23" fillId="0" borderId="15" xfId="0" applyNumberFormat="1" applyFont="1" applyFill="1" applyBorder="1" applyAlignment="1">
      <alignment horizontal="center"/>
    </xf>
    <xf numFmtId="172" fontId="2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" fontId="2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justify" vertical="top" wrapText="1"/>
    </xf>
    <xf numFmtId="1" fontId="22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justify" vertical="top" wrapText="1"/>
    </xf>
    <xf numFmtId="3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 horizontal="right"/>
    </xf>
    <xf numFmtId="0" fontId="8" fillId="0" borderId="0" xfId="54" applyNumberFormat="1" applyFont="1" applyFill="1" applyBorder="1" applyAlignment="1" applyProtection="1">
      <alignment horizontal="left" wrapText="1"/>
      <protection hidden="1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170" fontId="25" fillId="0" borderId="0" xfId="0" applyNumberFormat="1" applyFont="1" applyFill="1" applyBorder="1" applyAlignment="1">
      <alignment/>
    </xf>
    <xf numFmtId="0" fontId="2" fillId="0" borderId="0" xfId="54" applyNumberFormat="1" applyFont="1" applyFill="1" applyBorder="1" applyAlignment="1" applyProtection="1">
      <alignment horizontal="left" wrapText="1"/>
      <protection hidden="1"/>
    </xf>
    <xf numFmtId="0" fontId="19" fillId="0" borderId="0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72" fontId="23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wrapText="1"/>
    </xf>
    <xf numFmtId="1" fontId="25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wrapText="1"/>
    </xf>
    <xf numFmtId="0" fontId="12" fillId="0" borderId="0" xfId="54" applyNumberFormat="1" applyFont="1" applyFill="1" applyBorder="1" applyAlignment="1" applyProtection="1">
      <alignment horizontal="left" wrapText="1"/>
      <protection hidden="1"/>
    </xf>
    <xf numFmtId="0" fontId="7" fillId="0" borderId="0" xfId="0" applyFont="1" applyFill="1" applyBorder="1" applyAlignment="1">
      <alignment wrapText="1"/>
    </xf>
    <xf numFmtId="172" fontId="25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" fontId="23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70" fontId="2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 horizontal="center"/>
    </xf>
    <xf numFmtId="170" fontId="25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 wrapText="1"/>
    </xf>
    <xf numFmtId="3" fontId="25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170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right"/>
    </xf>
    <xf numFmtId="172" fontId="25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170" fontId="22" fillId="0" borderId="0" xfId="0" applyNumberFormat="1" applyFont="1" applyFill="1" applyBorder="1" applyAlignment="1">
      <alignment horizontal="center"/>
    </xf>
    <xf numFmtId="170" fontId="22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172" fontId="24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2" fontId="25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4" fontId="2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/>
    </xf>
    <xf numFmtId="172" fontId="23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wrapText="1" readingOrder="1"/>
    </xf>
    <xf numFmtId="0" fontId="14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4" fontId="2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46" xfId="0" applyFont="1" applyFill="1" applyBorder="1" applyAlignment="1">
      <alignment/>
    </xf>
    <xf numFmtId="0" fontId="0" fillId="0" borderId="24" xfId="0" applyFill="1" applyBorder="1" applyAlignment="1">
      <alignment wrapText="1"/>
    </xf>
    <xf numFmtId="0" fontId="17" fillId="0" borderId="47" xfId="0" applyFont="1" applyFill="1" applyBorder="1" applyAlignment="1">
      <alignment/>
    </xf>
    <xf numFmtId="0" fontId="0" fillId="0" borderId="15" xfId="0" applyFill="1" applyBorder="1" applyAlignment="1">
      <alignment wrapText="1"/>
    </xf>
    <xf numFmtId="0" fontId="17" fillId="0" borderId="18" xfId="0" applyFont="1" applyFill="1" applyBorder="1" applyAlignment="1">
      <alignment/>
    </xf>
    <xf numFmtId="0" fontId="2" fillId="0" borderId="40" xfId="0" applyFont="1" applyFill="1" applyBorder="1" applyAlignment="1">
      <alignment horizontal="right"/>
    </xf>
    <xf numFmtId="0" fontId="7" fillId="0" borderId="33" xfId="0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32" fillId="0" borderId="15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49" fontId="32" fillId="0" borderId="10" xfId="0" applyNumberFormat="1" applyFont="1" applyFill="1" applyBorder="1" applyAlignment="1">
      <alignment wrapText="1"/>
    </xf>
    <xf numFmtId="0" fontId="27" fillId="0" borderId="16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2" fillId="0" borderId="39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192" fontId="30" fillId="0" borderId="10" xfId="0" applyNumberFormat="1" applyFont="1" applyFill="1" applyBorder="1" applyAlignment="1">
      <alignment horizontal="center"/>
    </xf>
    <xf numFmtId="0" fontId="32" fillId="0" borderId="16" xfId="0" applyFont="1" applyFill="1" applyBorder="1" applyAlignment="1">
      <alignment wrapText="1"/>
    </xf>
    <xf numFmtId="0" fontId="13" fillId="0" borderId="33" xfId="0" applyFont="1" applyFill="1" applyBorder="1" applyAlignment="1">
      <alignment wrapText="1"/>
    </xf>
    <xf numFmtId="192" fontId="30" fillId="0" borderId="21" xfId="54" applyNumberFormat="1" applyFont="1" applyFill="1" applyBorder="1" applyAlignment="1" applyProtection="1">
      <alignment/>
      <protection hidden="1"/>
    </xf>
    <xf numFmtId="0" fontId="2" fillId="0" borderId="39" xfId="54" applyNumberFormat="1" applyFont="1" applyFill="1" applyBorder="1" applyAlignment="1" applyProtection="1">
      <alignment horizontal="left"/>
      <protection hidden="1"/>
    </xf>
    <xf numFmtId="0" fontId="2" fillId="0" borderId="30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5" fillId="0" borderId="15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1" fontId="22" fillId="0" borderId="10" xfId="0" applyNumberFormat="1" applyFont="1" applyFill="1" applyBorder="1" applyAlignment="1">
      <alignment horizontal="center"/>
    </xf>
    <xf numFmtId="49" fontId="13" fillId="0" borderId="44" xfId="0" applyNumberFormat="1" applyFont="1" applyFill="1" applyBorder="1" applyAlignment="1">
      <alignment wrapText="1"/>
    </xf>
    <xf numFmtId="49" fontId="32" fillId="0" borderId="15" xfId="0" applyNumberFormat="1" applyFont="1" applyFill="1" applyBorder="1" applyAlignment="1">
      <alignment wrapText="1"/>
    </xf>
    <xf numFmtId="192" fontId="30" fillId="0" borderId="34" xfId="54" applyNumberFormat="1" applyFont="1" applyFill="1" applyBorder="1" applyAlignment="1" applyProtection="1">
      <alignment/>
      <protection hidden="1"/>
    </xf>
    <xf numFmtId="0" fontId="13" fillId="0" borderId="49" xfId="0" applyFont="1" applyFill="1" applyBorder="1" applyAlignment="1">
      <alignment/>
    </xf>
    <xf numFmtId="0" fontId="0" fillId="0" borderId="0" xfId="0" applyFill="1" applyBorder="1" applyAlignment="1">
      <alignment wrapText="1"/>
    </xf>
    <xf numFmtId="1" fontId="23" fillId="0" borderId="34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0" fontId="8" fillId="0" borderId="26" xfId="54" applyNumberFormat="1" applyFont="1" applyFill="1" applyBorder="1" applyAlignment="1" applyProtection="1">
      <alignment horizontal="left" wrapText="1"/>
      <protection hidden="1"/>
    </xf>
    <xf numFmtId="0" fontId="13" fillId="0" borderId="20" xfId="0" applyFont="1" applyFill="1" applyBorder="1" applyAlignment="1">
      <alignment/>
    </xf>
    <xf numFmtId="49" fontId="13" fillId="0" borderId="11" xfId="0" applyNumberFormat="1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0" fontId="28" fillId="0" borderId="32" xfId="0" applyFont="1" applyFill="1" applyBorder="1" applyAlignment="1">
      <alignment horizontal="justify" vertical="top" wrapText="1"/>
    </xf>
    <xf numFmtId="0" fontId="2" fillId="0" borderId="26" xfId="0" applyFont="1" applyFill="1" applyBorder="1" applyAlignment="1">
      <alignment wrapText="1"/>
    </xf>
    <xf numFmtId="0" fontId="13" fillId="0" borderId="35" xfId="0" applyFont="1" applyFill="1" applyBorder="1" applyAlignment="1">
      <alignment wrapText="1"/>
    </xf>
    <xf numFmtId="0" fontId="2" fillId="0" borderId="50" xfId="0" applyFont="1" applyFill="1" applyBorder="1" applyAlignment="1">
      <alignment/>
    </xf>
    <xf numFmtId="0" fontId="2" fillId="0" borderId="50" xfId="0" applyFont="1" applyFill="1" applyBorder="1" applyAlignment="1">
      <alignment wrapText="1"/>
    </xf>
    <xf numFmtId="0" fontId="7" fillId="0" borderId="15" xfId="0" applyFont="1" applyFill="1" applyBorder="1" applyAlignment="1">
      <alignment/>
    </xf>
    <xf numFmtId="0" fontId="7" fillId="0" borderId="18" xfId="0" applyFont="1" applyFill="1" applyBorder="1" applyAlignment="1">
      <alignment wrapText="1"/>
    </xf>
    <xf numFmtId="0" fontId="0" fillId="0" borderId="50" xfId="0" applyFill="1" applyBorder="1" applyAlignment="1">
      <alignment/>
    </xf>
    <xf numFmtId="0" fontId="0" fillId="0" borderId="21" xfId="0" applyFill="1" applyBorder="1" applyAlignment="1">
      <alignment wrapText="1"/>
    </xf>
    <xf numFmtId="0" fontId="0" fillId="0" borderId="17" xfId="0" applyFill="1" applyBorder="1" applyAlignment="1">
      <alignment/>
    </xf>
    <xf numFmtId="0" fontId="8" fillId="0" borderId="27" xfId="54" applyNumberFormat="1" applyFont="1" applyFill="1" applyBorder="1" applyAlignment="1" applyProtection="1">
      <alignment horizontal="left" wrapText="1"/>
      <protection hidden="1"/>
    </xf>
    <xf numFmtId="0" fontId="8" fillId="0" borderId="51" xfId="0" applyFont="1" applyFill="1" applyBorder="1" applyAlignment="1">
      <alignment/>
    </xf>
    <xf numFmtId="0" fontId="9" fillId="0" borderId="39" xfId="0" applyFont="1" applyFill="1" applyBorder="1" applyAlignment="1">
      <alignment wrapText="1"/>
    </xf>
    <xf numFmtId="49" fontId="16" fillId="0" borderId="39" xfId="0" applyNumberFormat="1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49" fontId="16" fillId="0" borderId="22" xfId="0" applyNumberFormat="1" applyFont="1" applyFill="1" applyBorder="1" applyAlignment="1">
      <alignment/>
    </xf>
    <xf numFmtId="0" fontId="8" fillId="0" borderId="22" xfId="0" applyFont="1" applyFill="1" applyBorder="1" applyAlignment="1">
      <alignment wrapText="1"/>
    </xf>
    <xf numFmtId="49" fontId="16" fillId="0" borderId="12" xfId="0" applyNumberFormat="1" applyFont="1" applyFill="1" applyBorder="1" applyAlignment="1">
      <alignment/>
    </xf>
    <xf numFmtId="49" fontId="16" fillId="0" borderId="11" xfId="0" applyNumberFormat="1" applyFont="1" applyFill="1" applyBorder="1" applyAlignment="1">
      <alignment/>
    </xf>
    <xf numFmtId="190" fontId="0" fillId="0" borderId="23" xfId="54" applyNumberFormat="1" applyFont="1" applyFill="1" applyBorder="1" applyAlignment="1" applyProtection="1">
      <alignment horizontal="right"/>
      <protection hidden="1"/>
    </xf>
    <xf numFmtId="49" fontId="16" fillId="0" borderId="16" xfId="0" applyNumberFormat="1" applyFont="1" applyFill="1" applyBorder="1" applyAlignment="1">
      <alignment/>
    </xf>
    <xf numFmtId="190" fontId="0" fillId="0" borderId="32" xfId="54" applyNumberFormat="1" applyFont="1" applyFill="1" applyBorder="1" applyAlignment="1" applyProtection="1">
      <alignment horizontal="right"/>
      <protection hidden="1"/>
    </xf>
    <xf numFmtId="49" fontId="2" fillId="0" borderId="20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170" fontId="23" fillId="0" borderId="34" xfId="0" applyNumberFormat="1" applyFont="1" applyFill="1" applyBorder="1" applyAlignment="1">
      <alignment horizontal="center"/>
    </xf>
    <xf numFmtId="170" fontId="22" fillId="0" borderId="15" xfId="0" applyNumberFormat="1" applyFont="1" applyFill="1" applyBorder="1" applyAlignment="1">
      <alignment horizontal="center"/>
    </xf>
    <xf numFmtId="192" fontId="30" fillId="0" borderId="36" xfId="54" applyNumberFormat="1" applyFont="1" applyFill="1" applyBorder="1" applyAlignment="1" applyProtection="1">
      <alignment/>
      <protection hidden="1"/>
    </xf>
    <xf numFmtId="192" fontId="30" fillId="0" borderId="32" xfId="0" applyNumberFormat="1" applyFont="1" applyFill="1" applyBorder="1" applyAlignment="1">
      <alignment horizontal="center"/>
    </xf>
    <xf numFmtId="192" fontId="30" fillId="0" borderId="15" xfId="0" applyNumberFormat="1" applyFont="1" applyFill="1" applyBorder="1" applyAlignment="1">
      <alignment horizontal="right"/>
    </xf>
    <xf numFmtId="190" fontId="0" fillId="0" borderId="26" xfId="54" applyNumberFormat="1" applyFont="1" applyFill="1" applyBorder="1" applyAlignment="1" applyProtection="1">
      <alignment horizontal="right"/>
      <protection hidden="1"/>
    </xf>
    <xf numFmtId="190" fontId="0" fillId="0" borderId="20" xfId="54" applyNumberFormat="1" applyFont="1" applyFill="1" applyBorder="1" applyAlignment="1" applyProtection="1">
      <alignment horizontal="right"/>
      <protection hidden="1"/>
    </xf>
    <xf numFmtId="0" fontId="2" fillId="0" borderId="51" xfId="0" applyFont="1" applyFill="1" applyBorder="1" applyAlignment="1">
      <alignment horizontal="right"/>
    </xf>
    <xf numFmtId="1" fontId="22" fillId="0" borderId="22" xfId="0" applyNumberFormat="1" applyFont="1" applyFill="1" applyBorder="1" applyAlignment="1">
      <alignment horizontal="center"/>
    </xf>
    <xf numFmtId="191" fontId="30" fillId="0" borderId="52" xfId="54" applyNumberFormat="1" applyFont="1" applyFill="1" applyBorder="1" applyAlignment="1" applyProtection="1">
      <alignment/>
      <protection hidden="1"/>
    </xf>
    <xf numFmtId="1" fontId="22" fillId="0" borderId="51" xfId="0" applyNumberFormat="1" applyFont="1" applyFill="1" applyBorder="1" applyAlignment="1">
      <alignment horizontal="center"/>
    </xf>
    <xf numFmtId="1" fontId="22" fillId="0" borderId="20" xfId="0" applyNumberFormat="1" applyFont="1" applyFill="1" applyBorder="1" applyAlignment="1">
      <alignment horizontal="center" wrapText="1"/>
    </xf>
    <xf numFmtId="1" fontId="25" fillId="0" borderId="21" xfId="0" applyNumberFormat="1" applyFont="1" applyFill="1" applyBorder="1" applyAlignment="1">
      <alignment horizontal="center"/>
    </xf>
    <xf numFmtId="1" fontId="22" fillId="0" borderId="17" xfId="0" applyNumberFormat="1" applyFont="1" applyFill="1" applyBorder="1" applyAlignment="1">
      <alignment horizontal="center"/>
    </xf>
    <xf numFmtId="0" fontId="17" fillId="0" borderId="53" xfId="0" applyFont="1" applyFill="1" applyBorder="1" applyAlignment="1">
      <alignment/>
    </xf>
    <xf numFmtId="0" fontId="0" fillId="0" borderId="20" xfId="0" applyFill="1" applyBorder="1" applyAlignment="1">
      <alignment wrapText="1"/>
    </xf>
    <xf numFmtId="0" fontId="17" fillId="0" borderId="54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6" xfId="0" applyFont="1" applyFill="1" applyBorder="1" applyAlignment="1">
      <alignment wrapText="1"/>
    </xf>
    <xf numFmtId="192" fontId="30" fillId="0" borderId="40" xfId="54" applyNumberFormat="1" applyFont="1" applyFill="1" applyBorder="1" applyAlignment="1" applyProtection="1">
      <alignment/>
      <protection hidden="1"/>
    </xf>
    <xf numFmtId="192" fontId="30" fillId="0" borderId="5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90" fontId="0" fillId="0" borderId="57" xfId="54" applyNumberFormat="1" applyFont="1" applyFill="1" applyBorder="1" applyAlignment="1" applyProtection="1">
      <alignment horizontal="right"/>
      <protection hidden="1"/>
    </xf>
    <xf numFmtId="0" fontId="32" fillId="0" borderId="1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92" fontId="35" fillId="0" borderId="33" xfId="54" applyNumberFormat="1" applyFont="1" applyFill="1" applyBorder="1" applyAlignment="1" applyProtection="1">
      <alignment/>
      <protection hidden="1"/>
    </xf>
    <xf numFmtId="192" fontId="35" fillId="0" borderId="23" xfId="54" applyNumberFormat="1" applyFont="1" applyFill="1" applyBorder="1" applyAlignment="1" applyProtection="1">
      <alignment/>
      <protection hidden="1"/>
    </xf>
    <xf numFmtId="192" fontId="35" fillId="0" borderId="20" xfId="54" applyNumberFormat="1" applyFont="1" applyFill="1" applyBorder="1" applyAlignment="1" applyProtection="1">
      <alignment/>
      <protection hidden="1"/>
    </xf>
    <xf numFmtId="192" fontId="35" fillId="0" borderId="26" xfId="54" applyNumberFormat="1" applyFont="1" applyFill="1" applyBorder="1" applyAlignment="1" applyProtection="1">
      <alignment/>
      <protection hidden="1"/>
    </xf>
    <xf numFmtId="192" fontId="35" fillId="0" borderId="34" xfId="54" applyNumberFormat="1" applyFont="1" applyFill="1" applyBorder="1" applyAlignment="1" applyProtection="1">
      <alignment/>
      <protection hidden="1"/>
    </xf>
    <xf numFmtId="192" fontId="35" fillId="0" borderId="32" xfId="54" applyNumberFormat="1" applyFont="1" applyFill="1" applyBorder="1" applyAlignment="1" applyProtection="1">
      <alignment/>
      <protection hidden="1"/>
    </xf>
    <xf numFmtId="192" fontId="35" fillId="0" borderId="45" xfId="54" applyNumberFormat="1" applyFont="1" applyFill="1" applyBorder="1" applyAlignment="1" applyProtection="1">
      <alignment/>
      <protection hidden="1"/>
    </xf>
    <xf numFmtId="0" fontId="2" fillId="0" borderId="51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189" fontId="30" fillId="0" borderId="10" xfId="54" applyNumberFormat="1" applyFont="1" applyFill="1" applyBorder="1" applyAlignment="1" applyProtection="1">
      <alignment/>
      <protection hidden="1"/>
    </xf>
    <xf numFmtId="0" fontId="12" fillId="0" borderId="16" xfId="0" applyFont="1" applyFill="1" applyBorder="1" applyAlignment="1">
      <alignment wrapText="1"/>
    </xf>
    <xf numFmtId="190" fontId="0" fillId="0" borderId="58" xfId="54" applyNumberFormat="1" applyFont="1" applyFill="1" applyBorder="1" applyAlignment="1" applyProtection="1">
      <alignment horizontal="right"/>
      <protection hidden="1"/>
    </xf>
    <xf numFmtId="190" fontId="0" fillId="0" borderId="32" xfId="54" applyNumberFormat="1" applyFont="1" applyFill="1" applyBorder="1" applyAlignment="1" applyProtection="1">
      <alignment horizontal="right"/>
      <protection hidden="1"/>
    </xf>
    <xf numFmtId="170" fontId="23" fillId="0" borderId="26" xfId="0" applyNumberFormat="1" applyFont="1" applyFill="1" applyBorder="1" applyAlignment="1">
      <alignment horizontal="center"/>
    </xf>
    <xf numFmtId="0" fontId="85" fillId="0" borderId="18" xfId="0" applyFont="1" applyFill="1" applyBorder="1" applyAlignment="1">
      <alignment/>
    </xf>
    <xf numFmtId="0" fontId="86" fillId="0" borderId="15" xfId="0" applyFont="1" applyFill="1" applyBorder="1" applyAlignment="1">
      <alignment wrapText="1"/>
    </xf>
    <xf numFmtId="170" fontId="87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170" fontId="22" fillId="0" borderId="36" xfId="0" applyNumberFormat="1" applyFont="1" applyFill="1" applyBorder="1" applyAlignment="1">
      <alignment horizontal="center"/>
    </xf>
    <xf numFmtId="0" fontId="13" fillId="0" borderId="51" xfId="0" applyFont="1" applyFill="1" applyBorder="1" applyAlignment="1">
      <alignment wrapText="1"/>
    </xf>
    <xf numFmtId="192" fontId="30" fillId="0" borderId="51" xfId="0" applyNumberFormat="1" applyFont="1" applyFill="1" applyBorder="1" applyAlignment="1">
      <alignment horizontal="right"/>
    </xf>
    <xf numFmtId="0" fontId="0" fillId="0" borderId="36" xfId="0" applyFill="1" applyBorder="1" applyAlignment="1">
      <alignment wrapText="1"/>
    </xf>
    <xf numFmtId="1" fontId="22" fillId="0" borderId="3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13" fillId="0" borderId="32" xfId="0" applyFont="1" applyFill="1" applyBorder="1" applyAlignment="1">
      <alignment wrapText="1"/>
    </xf>
    <xf numFmtId="192" fontId="35" fillId="0" borderId="45" xfId="0" applyNumberFormat="1" applyFont="1" applyFill="1" applyBorder="1" applyAlignment="1">
      <alignment horizontal="right"/>
    </xf>
    <xf numFmtId="192" fontId="35" fillId="0" borderId="51" xfId="0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wrapText="1"/>
    </xf>
    <xf numFmtId="1" fontId="25" fillId="0" borderId="20" xfId="0" applyNumberFormat="1" applyFont="1" applyFill="1" applyBorder="1" applyAlignment="1">
      <alignment horizontal="center"/>
    </xf>
    <xf numFmtId="1" fontId="22" fillId="0" borderId="27" xfId="0" applyNumberFormat="1" applyFont="1" applyFill="1" applyBorder="1" applyAlignment="1">
      <alignment horizontal="center"/>
    </xf>
    <xf numFmtId="1" fontId="23" fillId="0" borderId="20" xfId="0" applyNumberFormat="1" applyFont="1" applyFill="1" applyBorder="1" applyAlignment="1">
      <alignment horizontal="center"/>
    </xf>
    <xf numFmtId="0" fontId="22" fillId="0" borderId="45" xfId="0" applyFont="1" applyFill="1" applyBorder="1" applyAlignment="1">
      <alignment/>
    </xf>
    <xf numFmtId="1" fontId="22" fillId="0" borderId="32" xfId="0" applyNumberFormat="1" applyFont="1" applyFill="1" applyBorder="1" applyAlignment="1">
      <alignment/>
    </xf>
    <xf numFmtId="0" fontId="24" fillId="0" borderId="36" xfId="0" applyFont="1" applyFill="1" applyBorder="1" applyAlignment="1">
      <alignment/>
    </xf>
    <xf numFmtId="1" fontId="23" fillId="0" borderId="36" xfId="0" applyNumberFormat="1" applyFont="1" applyFill="1" applyBorder="1" applyAlignment="1">
      <alignment horizontal="center"/>
    </xf>
    <xf numFmtId="172" fontId="23" fillId="0" borderId="16" xfId="0" applyNumberFormat="1" applyFont="1" applyFill="1" applyBorder="1" applyAlignment="1">
      <alignment horizontal="center"/>
    </xf>
    <xf numFmtId="1" fontId="23" fillId="0" borderId="20" xfId="0" applyNumberFormat="1" applyFont="1" applyFill="1" applyBorder="1" applyAlignment="1">
      <alignment horizontal="center"/>
    </xf>
    <xf numFmtId="1" fontId="22" fillId="0" borderId="36" xfId="0" applyNumberFormat="1" applyFont="1" applyFill="1" applyBorder="1" applyAlignment="1">
      <alignment horizontal="center"/>
    </xf>
    <xf numFmtId="1" fontId="22" fillId="0" borderId="15" xfId="0" applyNumberFormat="1" applyFont="1" applyFill="1" applyBorder="1" applyAlignment="1">
      <alignment horizontal="center"/>
    </xf>
    <xf numFmtId="1" fontId="22" fillId="0" borderId="38" xfId="0" applyNumberFormat="1" applyFont="1" applyFill="1" applyBorder="1" applyAlignment="1">
      <alignment horizontal="center"/>
    </xf>
    <xf numFmtId="1" fontId="22" fillId="0" borderId="59" xfId="0" applyNumberFormat="1" applyFont="1" applyFill="1" applyBorder="1" applyAlignment="1">
      <alignment horizontal="center"/>
    </xf>
    <xf numFmtId="1" fontId="22" fillId="0" borderId="60" xfId="0" applyNumberFormat="1" applyFont="1" applyFill="1" applyBorder="1" applyAlignment="1">
      <alignment horizontal="center"/>
    </xf>
    <xf numFmtId="1" fontId="22" fillId="0" borderId="34" xfId="0" applyNumberFormat="1" applyFont="1" applyFill="1" applyBorder="1" applyAlignment="1">
      <alignment horizontal="center"/>
    </xf>
    <xf numFmtId="172" fontId="22" fillId="0" borderId="15" xfId="0" applyNumberFormat="1" applyFont="1" applyFill="1" applyBorder="1" applyAlignment="1">
      <alignment horizontal="center"/>
    </xf>
    <xf numFmtId="1" fontId="22" fillId="0" borderId="29" xfId="0" applyNumberFormat="1" applyFont="1" applyFill="1" applyBorder="1" applyAlignment="1">
      <alignment horizontal="center"/>
    </xf>
    <xf numFmtId="1" fontId="22" fillId="0" borderId="61" xfId="0" applyNumberFormat="1" applyFont="1" applyFill="1" applyBorder="1" applyAlignment="1">
      <alignment horizontal="center"/>
    </xf>
    <xf numFmtId="1" fontId="22" fillId="0" borderId="14" xfId="0" applyNumberFormat="1" applyFont="1" applyFill="1" applyBorder="1" applyAlignment="1">
      <alignment horizontal="center"/>
    </xf>
    <xf numFmtId="1" fontId="22" fillId="0" borderId="62" xfId="0" applyNumberFormat="1" applyFont="1" applyFill="1" applyBorder="1" applyAlignment="1">
      <alignment horizontal="center"/>
    </xf>
    <xf numFmtId="1" fontId="23" fillId="0" borderId="38" xfId="0" applyNumberFormat="1" applyFont="1" applyFill="1" applyBorder="1" applyAlignment="1">
      <alignment horizontal="center"/>
    </xf>
    <xf numFmtId="3" fontId="23" fillId="0" borderId="15" xfId="0" applyNumberFormat="1" applyFont="1" applyFill="1" applyBorder="1" applyAlignment="1">
      <alignment horizontal="center"/>
    </xf>
    <xf numFmtId="172" fontId="23" fillId="0" borderId="32" xfId="0" applyNumberFormat="1" applyFont="1" applyFill="1" applyBorder="1" applyAlignment="1">
      <alignment horizontal="center"/>
    </xf>
    <xf numFmtId="170" fontId="23" fillId="0" borderId="18" xfId="0" applyNumberFormat="1" applyFont="1" applyFill="1" applyBorder="1" applyAlignment="1">
      <alignment horizontal="center"/>
    </xf>
    <xf numFmtId="192" fontId="30" fillId="0" borderId="10" xfId="0" applyNumberFormat="1" applyFont="1" applyFill="1" applyBorder="1" applyAlignment="1">
      <alignment/>
    </xf>
    <xf numFmtId="192" fontId="31" fillId="0" borderId="62" xfId="0" applyNumberFormat="1" applyFont="1" applyFill="1" applyBorder="1" applyAlignment="1">
      <alignment horizontal="right"/>
    </xf>
    <xf numFmtId="0" fontId="0" fillId="0" borderId="39" xfId="0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172" fontId="23" fillId="0" borderId="20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1" fillId="0" borderId="30" xfId="0" applyFont="1" applyFill="1" applyBorder="1" applyAlignment="1">
      <alignment wrapText="1" readingOrder="1"/>
    </xf>
    <xf numFmtId="0" fontId="0" fillId="0" borderId="12" xfId="0" applyFill="1" applyBorder="1" applyAlignment="1">
      <alignment/>
    </xf>
    <xf numFmtId="0" fontId="13" fillId="0" borderId="50" xfId="0" applyFont="1" applyFill="1" applyBorder="1" applyAlignment="1">
      <alignment/>
    </xf>
    <xf numFmtId="0" fontId="14" fillId="0" borderId="22" xfId="0" applyFont="1" applyFill="1" applyBorder="1" applyAlignment="1">
      <alignment vertical="top" wrapText="1"/>
    </xf>
    <xf numFmtId="0" fontId="15" fillId="0" borderId="63" xfId="0" applyFont="1" applyFill="1" applyBorder="1" applyAlignment="1">
      <alignment vertical="top" wrapText="1"/>
    </xf>
    <xf numFmtId="0" fontId="15" fillId="0" borderId="64" xfId="0" applyFont="1" applyFill="1" applyBorder="1" applyAlignment="1">
      <alignment vertical="top" wrapText="1"/>
    </xf>
    <xf numFmtId="1" fontId="23" fillId="0" borderId="15" xfId="0" applyNumberFormat="1" applyFont="1" applyFill="1" applyBorder="1" applyAlignment="1">
      <alignment horizontal="center"/>
    </xf>
    <xf numFmtId="3" fontId="23" fillId="0" borderId="15" xfId="0" applyNumberFormat="1" applyFont="1" applyFill="1" applyBorder="1" applyAlignment="1">
      <alignment horizontal="center"/>
    </xf>
    <xf numFmtId="1" fontId="23" fillId="0" borderId="15" xfId="0" applyNumberFormat="1" applyFont="1" applyFill="1" applyBorder="1" applyAlignment="1">
      <alignment/>
    </xf>
    <xf numFmtId="0" fontId="13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8" fillId="0" borderId="50" xfId="0" applyFont="1" applyFill="1" applyBorder="1" applyAlignment="1">
      <alignment/>
    </xf>
    <xf numFmtId="1" fontId="23" fillId="0" borderId="10" xfId="0" applyNumberFormat="1" applyFont="1" applyFill="1" applyBorder="1" applyAlignment="1">
      <alignment horizontal="center"/>
    </xf>
    <xf numFmtId="1" fontId="23" fillId="0" borderId="15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0" fillId="0" borderId="18" xfId="0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6" fillId="0" borderId="32" xfId="0" applyFont="1" applyFill="1" applyBorder="1" applyAlignment="1">
      <alignment wrapText="1"/>
    </xf>
    <xf numFmtId="0" fontId="6" fillId="0" borderId="16" xfId="0" applyFont="1" applyFill="1" applyBorder="1" applyAlignment="1">
      <alignment/>
    </xf>
    <xf numFmtId="170" fontId="23" fillId="0" borderId="10" xfId="0" applyNumberFormat="1" applyFont="1" applyFill="1" applyBorder="1" applyAlignment="1">
      <alignment horizontal="center"/>
    </xf>
    <xf numFmtId="0" fontId="13" fillId="0" borderId="32" xfId="0" applyFont="1" applyFill="1" applyBorder="1" applyAlignment="1">
      <alignment/>
    </xf>
    <xf numFmtId="0" fontId="32" fillId="0" borderId="43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0" fontId="16" fillId="0" borderId="18" xfId="0" applyFont="1" applyFill="1" applyBorder="1" applyAlignment="1">
      <alignment horizontal="left"/>
    </xf>
    <xf numFmtId="192" fontId="30" fillId="0" borderId="14" xfId="0" applyNumberFormat="1" applyFont="1" applyFill="1" applyBorder="1" applyAlignment="1">
      <alignment horizontal="right"/>
    </xf>
    <xf numFmtId="170" fontId="38" fillId="0" borderId="62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" fontId="22" fillId="0" borderId="45" xfId="0" applyNumberFormat="1" applyFont="1" applyFill="1" applyBorder="1" applyAlignment="1">
      <alignment horizontal="center"/>
    </xf>
    <xf numFmtId="0" fontId="7" fillId="0" borderId="45" xfId="0" applyFont="1" applyFill="1" applyBorder="1" applyAlignment="1">
      <alignment/>
    </xf>
    <xf numFmtId="1" fontId="22" fillId="0" borderId="23" xfId="0" applyNumberFormat="1" applyFont="1" applyFill="1" applyBorder="1" applyAlignment="1">
      <alignment horizontal="center"/>
    </xf>
    <xf numFmtId="189" fontId="30" fillId="0" borderId="18" xfId="0" applyNumberFormat="1" applyFont="1" applyFill="1" applyBorder="1" applyAlignment="1">
      <alignment horizontal="right"/>
    </xf>
    <xf numFmtId="0" fontId="13" fillId="0" borderId="18" xfId="0" applyFont="1" applyFill="1" applyBorder="1" applyAlignment="1">
      <alignment wrapText="1"/>
    </xf>
    <xf numFmtId="190" fontId="0" fillId="0" borderId="34" xfId="54" applyNumberFormat="1" applyFont="1" applyFill="1" applyBorder="1" applyAlignment="1" applyProtection="1">
      <alignment horizontal="right"/>
      <protection hidden="1"/>
    </xf>
    <xf numFmtId="0" fontId="0" fillId="0" borderId="21" xfId="0" applyFill="1" applyBorder="1" applyAlignment="1">
      <alignment/>
    </xf>
    <xf numFmtId="0" fontId="29" fillId="0" borderId="26" xfId="0" applyFont="1" applyFill="1" applyBorder="1" applyAlignment="1">
      <alignment horizontal="right"/>
    </xf>
    <xf numFmtId="0" fontId="29" fillId="0" borderId="32" xfId="0" applyFont="1" applyFill="1" applyBorder="1" applyAlignment="1">
      <alignment horizontal="right"/>
    </xf>
    <xf numFmtId="0" fontId="16" fillId="0" borderId="22" xfId="0" applyFont="1" applyFill="1" applyBorder="1" applyAlignment="1">
      <alignment/>
    </xf>
    <xf numFmtId="0" fontId="29" fillId="0" borderId="29" xfId="0" applyFont="1" applyFill="1" applyBorder="1" applyAlignment="1">
      <alignment horizontal="right"/>
    </xf>
    <xf numFmtId="192" fontId="30" fillId="0" borderId="12" xfId="0" applyNumberFormat="1" applyFont="1" applyFill="1" applyBorder="1" applyAlignment="1">
      <alignment horizontal="right"/>
    </xf>
    <xf numFmtId="170" fontId="29" fillId="0" borderId="32" xfId="0" applyNumberFormat="1" applyFont="1" applyFill="1" applyBorder="1" applyAlignment="1">
      <alignment horizontal="right"/>
    </xf>
    <xf numFmtId="192" fontId="30" fillId="0" borderId="22" xfId="0" applyNumberFormat="1" applyFont="1" applyFill="1" applyBorder="1" applyAlignment="1">
      <alignment horizontal="right"/>
    </xf>
    <xf numFmtId="49" fontId="2" fillId="0" borderId="19" xfId="0" applyNumberFormat="1" applyFont="1" applyFill="1" applyBorder="1" applyAlignment="1">
      <alignment/>
    </xf>
    <xf numFmtId="0" fontId="8" fillId="0" borderId="19" xfId="0" applyFont="1" applyFill="1" applyBorder="1" applyAlignment="1">
      <alignment wrapText="1"/>
    </xf>
    <xf numFmtId="190" fontId="0" fillId="0" borderId="28" xfId="54" applyNumberFormat="1" applyFont="1" applyFill="1" applyBorder="1" applyAlignment="1" applyProtection="1">
      <alignment horizontal="right"/>
      <protection hidden="1"/>
    </xf>
    <xf numFmtId="0" fontId="13" fillId="0" borderId="26" xfId="0" applyFont="1" applyFill="1" applyBorder="1" applyAlignment="1">
      <alignment wrapText="1"/>
    </xf>
    <xf numFmtId="192" fontId="35" fillId="0" borderId="51" xfId="54" applyNumberFormat="1" applyFont="1" applyFill="1" applyBorder="1" applyAlignment="1" applyProtection="1">
      <alignment/>
      <protection hidden="1"/>
    </xf>
    <xf numFmtId="0" fontId="5" fillId="0" borderId="18" xfId="0" applyFont="1" applyFill="1" applyBorder="1" applyAlignment="1">
      <alignment/>
    </xf>
    <xf numFmtId="0" fontId="11" fillId="0" borderId="15" xfId="0" applyFont="1" applyFill="1" applyBorder="1" applyAlignment="1">
      <alignment wrapText="1"/>
    </xf>
    <xf numFmtId="192" fontId="31" fillId="0" borderId="15" xfId="54" applyNumberFormat="1" applyFont="1" applyFill="1" applyBorder="1" applyAlignment="1" applyProtection="1">
      <alignment/>
      <protection hidden="1"/>
    </xf>
    <xf numFmtId="0" fontId="0" fillId="0" borderId="15" xfId="0" applyFont="1" applyFill="1" applyBorder="1" applyAlignment="1">
      <alignment/>
    </xf>
    <xf numFmtId="192" fontId="30" fillId="0" borderId="24" xfId="54" applyNumberFormat="1" applyFont="1" applyFill="1" applyBorder="1" applyAlignment="1" applyProtection="1">
      <alignment/>
      <protection hidden="1"/>
    </xf>
    <xf numFmtId="192" fontId="29" fillId="0" borderId="27" xfId="54" applyNumberFormat="1" applyFont="1" applyFill="1" applyBorder="1" applyAlignment="1" applyProtection="1">
      <alignment/>
      <protection hidden="1"/>
    </xf>
    <xf numFmtId="192" fontId="29" fillId="0" borderId="29" xfId="54" applyNumberFormat="1" applyFont="1" applyFill="1" applyBorder="1" applyAlignment="1" applyProtection="1">
      <alignment/>
      <protection hidden="1"/>
    </xf>
    <xf numFmtId="0" fontId="32" fillId="0" borderId="18" xfId="0" applyFont="1" applyFill="1" applyBorder="1" applyAlignment="1">
      <alignment wrapText="1"/>
    </xf>
    <xf numFmtId="192" fontId="29" fillId="0" borderId="14" xfId="54" applyNumberFormat="1" applyFont="1" applyFill="1" applyBorder="1" applyAlignment="1" applyProtection="1">
      <alignment/>
      <protection hidden="1"/>
    </xf>
    <xf numFmtId="1" fontId="25" fillId="0" borderId="26" xfId="0" applyNumberFormat="1" applyFont="1" applyFill="1" applyBorder="1" applyAlignment="1">
      <alignment horizontal="center"/>
    </xf>
    <xf numFmtId="170" fontId="25" fillId="0" borderId="34" xfId="0" applyNumberFormat="1" applyFont="1" applyFill="1" applyBorder="1" applyAlignment="1">
      <alignment horizontal="center"/>
    </xf>
    <xf numFmtId="190" fontId="0" fillId="0" borderId="32" xfId="54" applyNumberFormat="1" applyFont="1" applyFill="1" applyBorder="1" applyAlignment="1" applyProtection="1">
      <alignment horizontal="center"/>
      <protection hidden="1"/>
    </xf>
    <xf numFmtId="190" fontId="0" fillId="0" borderId="26" xfId="54" applyNumberFormat="1" applyFont="1" applyFill="1" applyBorder="1" applyAlignment="1" applyProtection="1">
      <alignment horizontal="center"/>
      <protection hidden="1"/>
    </xf>
    <xf numFmtId="190" fontId="0" fillId="0" borderId="20" xfId="54" applyNumberFormat="1" applyFont="1" applyFill="1" applyBorder="1" applyAlignment="1" applyProtection="1">
      <alignment horizontal="center"/>
      <protection hidden="1"/>
    </xf>
    <xf numFmtId="1" fontId="23" fillId="0" borderId="18" xfId="0" applyNumberFormat="1" applyFont="1" applyFill="1" applyBorder="1" applyAlignment="1">
      <alignment horizontal="center"/>
    </xf>
    <xf numFmtId="1" fontId="25" fillId="0" borderId="16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1" fontId="25" fillId="0" borderId="12" xfId="0" applyNumberFormat="1" applyFont="1" applyFill="1" applyBorder="1" applyAlignment="1">
      <alignment horizontal="center"/>
    </xf>
    <xf numFmtId="1" fontId="25" fillId="0" borderId="39" xfId="0" applyNumberFormat="1" applyFont="1" applyFill="1" applyBorder="1" applyAlignment="1">
      <alignment horizontal="right"/>
    </xf>
    <xf numFmtId="1" fontId="25" fillId="0" borderId="22" xfId="0" applyNumberFormat="1" applyFont="1" applyFill="1" applyBorder="1" applyAlignment="1">
      <alignment horizontal="right"/>
    </xf>
    <xf numFmtId="1" fontId="22" fillId="0" borderId="22" xfId="0" applyNumberFormat="1" applyFont="1" applyFill="1" applyBorder="1" applyAlignment="1">
      <alignment horizontal="right"/>
    </xf>
    <xf numFmtId="1" fontId="22" fillId="0" borderId="44" xfId="0" applyNumberFormat="1" applyFont="1" applyFill="1" applyBorder="1" applyAlignment="1">
      <alignment horizontal="right"/>
    </xf>
    <xf numFmtId="1" fontId="22" fillId="0" borderId="18" xfId="0" applyNumberFormat="1" applyFont="1" applyFill="1" applyBorder="1" applyAlignment="1">
      <alignment horizontal="right"/>
    </xf>
    <xf numFmtId="1" fontId="23" fillId="0" borderId="11" xfId="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right"/>
    </xf>
    <xf numFmtId="172" fontId="23" fillId="0" borderId="18" xfId="0" applyNumberFormat="1" applyFont="1" applyFill="1" applyBorder="1" applyAlignment="1">
      <alignment horizontal="center"/>
    </xf>
    <xf numFmtId="1" fontId="25" fillId="0" borderId="19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wrapText="1"/>
    </xf>
    <xf numFmtId="0" fontId="28" fillId="0" borderId="24" xfId="0" applyFont="1" applyFill="1" applyBorder="1" applyAlignment="1">
      <alignment horizontal="justify" vertical="top" wrapText="1"/>
    </xf>
    <xf numFmtId="0" fontId="14" fillId="0" borderId="26" xfId="0" applyFont="1" applyFill="1" applyBorder="1" applyAlignment="1">
      <alignment horizontal="justify" vertical="top" wrapText="1"/>
    </xf>
    <xf numFmtId="192" fontId="0" fillId="0" borderId="58" xfId="54" applyNumberFormat="1" applyFont="1" applyFill="1" applyBorder="1" applyAlignment="1" applyProtection="1">
      <alignment horizontal="right"/>
      <protection hidden="1"/>
    </xf>
    <xf numFmtId="190" fontId="5" fillId="0" borderId="15" xfId="54" applyNumberFormat="1" applyFont="1" applyFill="1" applyBorder="1" applyAlignment="1" applyProtection="1">
      <alignment horizontal="right"/>
      <protection hidden="1"/>
    </xf>
    <xf numFmtId="0" fontId="6" fillId="0" borderId="15" xfId="0" applyFont="1" applyFill="1" applyBorder="1" applyAlignment="1">
      <alignment vertical="center" wrapText="1"/>
    </xf>
    <xf numFmtId="172" fontId="24" fillId="33" borderId="15" xfId="0" applyNumberFormat="1" applyFont="1" applyFill="1" applyBorder="1" applyAlignment="1">
      <alignment horizontal="center"/>
    </xf>
    <xf numFmtId="0" fontId="88" fillId="0" borderId="14" xfId="0" applyFont="1" applyFill="1" applyBorder="1" applyAlignment="1">
      <alignment/>
    </xf>
    <xf numFmtId="172" fontId="0" fillId="0" borderId="0" xfId="0" applyNumberFormat="1" applyAlignment="1">
      <alignment/>
    </xf>
    <xf numFmtId="0" fontId="22" fillId="33" borderId="32" xfId="0" applyFont="1" applyFill="1" applyBorder="1" applyAlignment="1">
      <alignment/>
    </xf>
    <xf numFmtId="170" fontId="23" fillId="33" borderId="20" xfId="0" applyNumberFormat="1" applyFont="1" applyFill="1" applyBorder="1" applyAlignment="1">
      <alignment horizontal="center"/>
    </xf>
    <xf numFmtId="170" fontId="24" fillId="33" borderId="15" xfId="0" applyNumberFormat="1" applyFont="1" applyFill="1" applyBorder="1" applyAlignment="1">
      <alignment horizontal="center"/>
    </xf>
    <xf numFmtId="1" fontId="22" fillId="33" borderId="38" xfId="0" applyNumberFormat="1" applyFont="1" applyFill="1" applyBorder="1" applyAlignment="1">
      <alignment/>
    </xf>
    <xf numFmtId="170" fontId="22" fillId="33" borderId="48" xfId="0" applyNumberFormat="1" applyFont="1" applyFill="1" applyBorder="1" applyAlignment="1">
      <alignment/>
    </xf>
    <xf numFmtId="170" fontId="22" fillId="33" borderId="34" xfId="0" applyNumberFormat="1" applyFont="1" applyFill="1" applyBorder="1" applyAlignment="1">
      <alignment/>
    </xf>
    <xf numFmtId="0" fontId="22" fillId="33" borderId="26" xfId="0" applyFont="1" applyFill="1" applyBorder="1" applyAlignment="1">
      <alignment/>
    </xf>
    <xf numFmtId="0" fontId="23" fillId="33" borderId="32" xfId="0" applyFont="1" applyFill="1" applyBorder="1" applyAlignment="1">
      <alignment/>
    </xf>
    <xf numFmtId="3" fontId="24" fillId="33" borderId="21" xfId="0" applyNumberFormat="1" applyFont="1" applyFill="1" applyBorder="1" applyAlignment="1">
      <alignment/>
    </xf>
    <xf numFmtId="3" fontId="26" fillId="33" borderId="33" xfId="0" applyNumberFormat="1" applyFont="1" applyFill="1" applyBorder="1" applyAlignment="1">
      <alignment/>
    </xf>
    <xf numFmtId="3" fontId="26" fillId="33" borderId="20" xfId="0" applyNumberFormat="1" applyFont="1" applyFill="1" applyBorder="1" applyAlignment="1">
      <alignment/>
    </xf>
    <xf numFmtId="1" fontId="23" fillId="33" borderId="36" xfId="0" applyNumberFormat="1" applyFont="1" applyFill="1" applyBorder="1" applyAlignment="1">
      <alignment/>
    </xf>
    <xf numFmtId="1" fontId="24" fillId="33" borderId="20" xfId="0" applyNumberFormat="1" applyFont="1" applyFill="1" applyBorder="1" applyAlignment="1">
      <alignment/>
    </xf>
    <xf numFmtId="170" fontId="24" fillId="33" borderId="20" xfId="0" applyNumberFormat="1" applyFont="1" applyFill="1" applyBorder="1" applyAlignment="1">
      <alignment/>
    </xf>
    <xf numFmtId="1" fontId="23" fillId="33" borderId="15" xfId="0" applyNumberFormat="1" applyFont="1" applyFill="1" applyBorder="1" applyAlignment="1">
      <alignment horizontal="center"/>
    </xf>
    <xf numFmtId="1" fontId="25" fillId="33" borderId="10" xfId="0" applyNumberFormat="1" applyFont="1" applyFill="1" applyBorder="1" applyAlignment="1">
      <alignment/>
    </xf>
    <xf numFmtId="1" fontId="22" fillId="33" borderId="33" xfId="0" applyNumberFormat="1" applyFont="1" applyFill="1" applyBorder="1" applyAlignment="1">
      <alignment/>
    </xf>
    <xf numFmtId="1" fontId="22" fillId="33" borderId="32" xfId="0" applyNumberFormat="1" applyFont="1" applyFill="1" applyBorder="1" applyAlignment="1">
      <alignment/>
    </xf>
    <xf numFmtId="1" fontId="22" fillId="33" borderId="20" xfId="0" applyNumberFormat="1" applyFont="1" applyFill="1" applyBorder="1" applyAlignment="1">
      <alignment/>
    </xf>
    <xf numFmtId="3" fontId="25" fillId="33" borderId="32" xfId="0" applyNumberFormat="1" applyFont="1" applyFill="1" applyBorder="1" applyAlignment="1">
      <alignment horizontal="right"/>
    </xf>
    <xf numFmtId="3" fontId="22" fillId="33" borderId="10" xfId="0" applyNumberFormat="1" applyFont="1" applyFill="1" applyBorder="1" applyAlignment="1">
      <alignment horizontal="right"/>
    </xf>
    <xf numFmtId="3" fontId="22" fillId="33" borderId="34" xfId="0" applyNumberFormat="1" applyFont="1" applyFill="1" applyBorder="1" applyAlignment="1">
      <alignment horizontal="right"/>
    </xf>
    <xf numFmtId="3" fontId="22" fillId="33" borderId="20" xfId="0" applyNumberFormat="1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/>
    </xf>
    <xf numFmtId="1" fontId="25" fillId="33" borderId="36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92" fontId="30" fillId="0" borderId="65" xfId="0" applyNumberFormat="1" applyFont="1" applyFill="1" applyBorder="1" applyAlignment="1">
      <alignment horizontal="right"/>
    </xf>
    <xf numFmtId="0" fontId="13" fillId="0" borderId="4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2" fillId="0" borderId="66" xfId="0" applyFont="1" applyFill="1" applyBorder="1" applyAlignment="1">
      <alignment/>
    </xf>
    <xf numFmtId="0" fontId="13" fillId="0" borderId="66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8" fillId="0" borderId="67" xfId="0" applyFont="1" applyFill="1" applyBorder="1" applyAlignment="1">
      <alignment wrapText="1"/>
    </xf>
    <xf numFmtId="0" fontId="2" fillId="0" borderId="68" xfId="0" applyFont="1" applyFill="1" applyBorder="1" applyAlignment="1">
      <alignment/>
    </xf>
    <xf numFmtId="0" fontId="13" fillId="0" borderId="69" xfId="0" applyFont="1" applyFill="1" applyBorder="1" applyAlignment="1">
      <alignment wrapText="1"/>
    </xf>
    <xf numFmtId="0" fontId="13" fillId="0" borderId="14" xfId="0" applyFont="1" applyFill="1" applyBorder="1" applyAlignment="1">
      <alignment wrapText="1"/>
    </xf>
    <xf numFmtId="0" fontId="88" fillId="0" borderId="14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72" fontId="23" fillId="0" borderId="15" xfId="0" applyNumberFormat="1" applyFont="1" applyFill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horizontal="center" vertical="center" wrapText="1"/>
    </xf>
    <xf numFmtId="3" fontId="23" fillId="0" borderId="70" xfId="0" applyNumberFormat="1" applyFont="1" applyFill="1" applyBorder="1" applyAlignment="1">
      <alignment horizontal="center" vertical="center" wrapText="1"/>
    </xf>
    <xf numFmtId="172" fontId="23" fillId="0" borderId="20" xfId="0" applyNumberFormat="1" applyFont="1" applyFill="1" applyBorder="1" applyAlignment="1">
      <alignment horizontal="center" vertical="center" wrapText="1"/>
    </xf>
    <xf numFmtId="172" fontId="23" fillId="0" borderId="20" xfId="0" applyNumberFormat="1" applyFont="1" applyFill="1" applyBorder="1" applyAlignment="1">
      <alignment horizontal="center" vertical="center" wrapText="1"/>
    </xf>
    <xf numFmtId="3" fontId="23" fillId="0" borderId="71" xfId="0" applyNumberFormat="1" applyFont="1" applyFill="1" applyBorder="1" applyAlignment="1">
      <alignment horizontal="center" vertical="center" wrapText="1"/>
    </xf>
    <xf numFmtId="3" fontId="24" fillId="0" borderId="70" xfId="0" applyNumberFormat="1" applyFont="1" applyFill="1" applyBorder="1" applyAlignment="1">
      <alignment horizontal="center" vertical="center" wrapText="1"/>
    </xf>
    <xf numFmtId="172" fontId="22" fillId="0" borderId="38" xfId="0" applyNumberFormat="1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center" vertical="center" wrapText="1"/>
    </xf>
    <xf numFmtId="3" fontId="25" fillId="0" borderId="72" xfId="0" applyNumberFormat="1" applyFont="1" applyFill="1" applyBorder="1" applyAlignment="1">
      <alignment horizontal="center" vertical="center" wrapText="1"/>
    </xf>
    <xf numFmtId="172" fontId="22" fillId="0" borderId="48" xfId="0" applyNumberFormat="1" applyFont="1" applyFill="1" applyBorder="1" applyAlignment="1">
      <alignment horizontal="center" vertical="center" wrapText="1"/>
    </xf>
    <xf numFmtId="3" fontId="22" fillId="0" borderId="50" xfId="0" applyNumberFormat="1" applyFont="1" applyFill="1" applyBorder="1" applyAlignment="1">
      <alignment horizontal="center" vertical="center" wrapText="1"/>
    </xf>
    <xf numFmtId="3" fontId="22" fillId="0" borderId="73" xfId="0" applyNumberFormat="1" applyFont="1" applyFill="1" applyBorder="1" applyAlignment="1">
      <alignment horizontal="center" vertical="center" wrapText="1"/>
    </xf>
    <xf numFmtId="172" fontId="22" fillId="0" borderId="34" xfId="0" applyNumberFormat="1" applyFont="1" applyFill="1" applyBorder="1" applyAlignment="1">
      <alignment horizontal="center" vertical="center" wrapText="1"/>
    </xf>
    <xf numFmtId="3" fontId="22" fillId="0" borderId="72" xfId="0" applyNumberFormat="1" applyFont="1" applyFill="1" applyBorder="1" applyAlignment="1">
      <alignment horizontal="center" vertical="center" wrapText="1"/>
    </xf>
    <xf numFmtId="172" fontId="22" fillId="0" borderId="26" xfId="0" applyNumberFormat="1" applyFont="1" applyFill="1" applyBorder="1" applyAlignment="1">
      <alignment horizontal="center" vertical="center" wrapText="1"/>
    </xf>
    <xf numFmtId="3" fontId="22" fillId="0" borderId="22" xfId="0" applyNumberFormat="1" applyFont="1" applyFill="1" applyBorder="1" applyAlignment="1">
      <alignment horizontal="center" vertical="center" wrapText="1"/>
    </xf>
    <xf numFmtId="3" fontId="22" fillId="0" borderId="74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75" xfId="0" applyNumberFormat="1" applyFont="1" applyFill="1" applyBorder="1" applyAlignment="1">
      <alignment horizontal="center" vertical="center" wrapText="1"/>
    </xf>
    <xf numFmtId="172" fontId="22" fillId="0" borderId="23" xfId="0" applyNumberFormat="1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76" xfId="0" applyFont="1" applyFill="1" applyBorder="1" applyAlignment="1">
      <alignment horizontal="center" vertical="center" wrapText="1"/>
    </xf>
    <xf numFmtId="3" fontId="24" fillId="0" borderId="18" xfId="0" applyNumberFormat="1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77" xfId="0" applyFont="1" applyFill="1" applyBorder="1" applyAlignment="1">
      <alignment horizontal="center" vertical="center" wrapText="1"/>
    </xf>
    <xf numFmtId="3" fontId="23" fillId="0" borderId="50" xfId="0" applyNumberFormat="1" applyFont="1" applyFill="1" applyBorder="1" applyAlignment="1">
      <alignment horizontal="center" vertical="center" wrapText="1"/>
    </xf>
    <xf numFmtId="3" fontId="23" fillId="0" borderId="73" xfId="0" applyNumberFormat="1" applyFont="1" applyFill="1" applyBorder="1" applyAlignment="1">
      <alignment horizontal="center" vertical="center" wrapText="1"/>
    </xf>
    <xf numFmtId="172" fontId="22" fillId="0" borderId="17" xfId="0" applyNumberFormat="1" applyFont="1" applyFill="1" applyBorder="1" applyAlignment="1">
      <alignment horizontal="center" vertical="center" wrapText="1"/>
    </xf>
    <xf numFmtId="172" fontId="22" fillId="0" borderId="78" xfId="0" applyNumberFormat="1" applyFont="1" applyFill="1" applyBorder="1" applyAlignment="1">
      <alignment horizontal="center" vertical="center" wrapText="1"/>
    </xf>
    <xf numFmtId="172" fontId="22" fillId="0" borderId="11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71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172" fontId="24" fillId="0" borderId="20" xfId="0" applyNumberFormat="1" applyFont="1" applyFill="1" applyBorder="1" applyAlignment="1">
      <alignment horizontal="center" vertical="center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3" fontId="25" fillId="0" borderId="16" xfId="0" applyNumberFormat="1" applyFont="1" applyFill="1" applyBorder="1" applyAlignment="1">
      <alignment horizontal="center" vertical="center" wrapText="1"/>
    </xf>
    <xf numFmtId="3" fontId="25" fillId="0" borderId="79" xfId="0" applyNumberFormat="1" applyFont="1" applyFill="1" applyBorder="1" applyAlignment="1">
      <alignment horizontal="center" vertical="center" wrapText="1"/>
    </xf>
    <xf numFmtId="172" fontId="22" fillId="0" borderId="33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2" fillId="0" borderId="78" xfId="0" applyNumberFormat="1" applyFont="1" applyFill="1" applyBorder="1" applyAlignment="1">
      <alignment horizontal="center" vertical="center" wrapText="1"/>
    </xf>
    <xf numFmtId="172" fontId="22" fillId="0" borderId="32" xfId="0" applyNumberFormat="1" applyFont="1" applyFill="1" applyBorder="1" applyAlignment="1">
      <alignment horizontal="center" vertical="center" wrapText="1"/>
    </xf>
    <xf numFmtId="3" fontId="25" fillId="0" borderId="17" xfId="0" applyNumberFormat="1" applyFont="1" applyFill="1" applyBorder="1" applyAlignment="1">
      <alignment horizontal="center" vertical="center" wrapText="1"/>
    </xf>
    <xf numFmtId="3" fontId="25" fillId="0" borderId="78" xfId="0" applyNumberFormat="1" applyFont="1" applyFill="1" applyBorder="1" applyAlignment="1">
      <alignment horizontal="center" vertical="center" wrapText="1"/>
    </xf>
    <xf numFmtId="172" fontId="22" fillId="0" borderId="20" xfId="0" applyNumberFormat="1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center" vertical="center" wrapText="1"/>
    </xf>
    <xf numFmtId="3" fontId="25" fillId="0" borderId="71" xfId="0" applyNumberFormat="1" applyFont="1" applyFill="1" applyBorder="1" applyAlignment="1">
      <alignment horizontal="center" vertical="center" wrapText="1"/>
    </xf>
    <xf numFmtId="172" fontId="25" fillId="0" borderId="32" xfId="0" applyNumberFormat="1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center" vertical="center" wrapText="1"/>
    </xf>
    <xf numFmtId="3" fontId="25" fillId="0" borderId="75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3" fontId="22" fillId="0" borderId="16" xfId="0" applyNumberFormat="1" applyFont="1" applyFill="1" applyBorder="1" applyAlignment="1">
      <alignment horizontal="center" vertical="center" wrapText="1"/>
    </xf>
    <xf numFmtId="3" fontId="22" fillId="0" borderId="79" xfId="0" applyNumberFormat="1" applyFont="1" applyFill="1" applyBorder="1" applyAlignment="1">
      <alignment horizontal="center" vertical="center" wrapText="1"/>
    </xf>
    <xf numFmtId="3" fontId="22" fillId="0" borderId="80" xfId="0" applyNumberFormat="1" applyFont="1" applyFill="1" applyBorder="1" applyAlignment="1">
      <alignment horizontal="center" vertical="center" wrapText="1"/>
    </xf>
    <xf numFmtId="3" fontId="22" fillId="0" borderId="81" xfId="0" applyNumberFormat="1" applyFont="1" applyFill="1" applyBorder="1" applyAlignment="1">
      <alignment horizontal="center" vertical="center" wrapText="1"/>
    </xf>
    <xf numFmtId="172" fontId="22" fillId="0" borderId="16" xfId="0" applyNumberFormat="1" applyFont="1" applyFill="1" applyBorder="1" applyAlignment="1">
      <alignment horizontal="center" vertical="center" wrapText="1"/>
    </xf>
    <xf numFmtId="172" fontId="25" fillId="0" borderId="20" xfId="0" applyNumberFormat="1" applyFont="1" applyFill="1" applyBorder="1" applyAlignment="1">
      <alignment horizontal="center" vertical="center" wrapText="1"/>
    </xf>
    <xf numFmtId="3" fontId="25" fillId="0" borderId="19" xfId="0" applyNumberFormat="1" applyFont="1" applyFill="1" applyBorder="1" applyAlignment="1">
      <alignment horizontal="center" vertical="center" wrapText="1"/>
    </xf>
    <xf numFmtId="172" fontId="25" fillId="0" borderId="36" xfId="0" applyNumberFormat="1" applyFont="1" applyFill="1" applyBorder="1" applyAlignment="1">
      <alignment horizontal="center" vertical="center" wrapText="1"/>
    </xf>
    <xf numFmtId="3" fontId="25" fillId="0" borderId="39" xfId="0" applyNumberFormat="1" applyFont="1" applyFill="1" applyBorder="1" applyAlignment="1">
      <alignment horizontal="center" vertical="center" wrapText="1"/>
    </xf>
    <xf numFmtId="3" fontId="25" fillId="0" borderId="77" xfId="0" applyNumberFormat="1" applyFont="1" applyFill="1" applyBorder="1" applyAlignment="1">
      <alignment horizontal="center" vertical="center" wrapText="1"/>
    </xf>
    <xf numFmtId="172" fontId="25" fillId="0" borderId="26" xfId="0" applyNumberFormat="1" applyFont="1" applyFill="1" applyBorder="1" applyAlignment="1">
      <alignment horizontal="center" vertical="center" wrapText="1"/>
    </xf>
    <xf numFmtId="172" fontId="24" fillId="0" borderId="36" xfId="0" applyNumberFormat="1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172" fontId="23" fillId="0" borderId="11" xfId="0" applyNumberFormat="1" applyFont="1" applyFill="1" applyBorder="1" applyAlignment="1">
      <alignment horizontal="center" vertical="center" wrapText="1"/>
    </xf>
    <xf numFmtId="172" fontId="23" fillId="0" borderId="71" xfId="0" applyNumberFormat="1" applyFont="1" applyFill="1" applyBorder="1" applyAlignment="1">
      <alignment horizontal="center" vertical="center" wrapText="1"/>
    </xf>
    <xf numFmtId="3" fontId="24" fillId="0" borderId="40" xfId="0" applyNumberFormat="1" applyFont="1" applyFill="1" applyBorder="1" applyAlignment="1">
      <alignment horizontal="center" vertical="center" wrapText="1"/>
    </xf>
    <xf numFmtId="3" fontId="24" fillId="0" borderId="82" xfId="0" applyNumberFormat="1" applyFont="1" applyFill="1" applyBorder="1" applyAlignment="1">
      <alignment horizontal="center" vertical="center" wrapText="1"/>
    </xf>
    <xf numFmtId="172" fontId="22" fillId="0" borderId="36" xfId="0" applyNumberFormat="1" applyFont="1" applyFill="1" applyBorder="1" applyAlignment="1">
      <alignment horizontal="center" vertical="center" wrapText="1"/>
    </xf>
    <xf numFmtId="3" fontId="24" fillId="0" borderId="39" xfId="0" applyNumberFormat="1" applyFont="1" applyFill="1" applyBorder="1" applyAlignment="1">
      <alignment horizontal="center" vertical="center" wrapText="1"/>
    </xf>
    <xf numFmtId="3" fontId="24" fillId="0" borderId="77" xfId="0" applyNumberFormat="1" applyFont="1" applyFill="1" applyBorder="1" applyAlignment="1">
      <alignment horizontal="center" vertical="center" wrapText="1"/>
    </xf>
    <xf numFmtId="3" fontId="23" fillId="0" borderId="16" xfId="0" applyNumberFormat="1" applyFont="1" applyFill="1" applyBorder="1" applyAlignment="1">
      <alignment horizontal="center" vertical="center" wrapText="1"/>
    </xf>
    <xf numFmtId="3" fontId="23" fillId="0" borderId="79" xfId="0" applyNumberFormat="1" applyFont="1" applyFill="1" applyBorder="1" applyAlignment="1">
      <alignment horizontal="center" vertical="center" wrapText="1"/>
    </xf>
    <xf numFmtId="172" fontId="25" fillId="0" borderId="15" xfId="0" applyNumberFormat="1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horizontal="center" vertical="center" wrapText="1"/>
    </xf>
    <xf numFmtId="3" fontId="22" fillId="0" borderId="70" xfId="0" applyNumberFormat="1" applyFont="1" applyFill="1" applyBorder="1" applyAlignment="1">
      <alignment horizontal="center" vertical="center" wrapText="1"/>
    </xf>
    <xf numFmtId="172" fontId="25" fillId="0" borderId="23" xfId="0" applyNumberFormat="1" applyFont="1" applyFill="1" applyBorder="1" applyAlignment="1">
      <alignment horizontal="center" vertical="center" wrapText="1"/>
    </xf>
    <xf numFmtId="3" fontId="22" fillId="0" borderId="35" xfId="0" applyNumberFormat="1" applyFont="1" applyFill="1" applyBorder="1" applyAlignment="1">
      <alignment horizontal="center" vertical="center" wrapText="1"/>
    </xf>
    <xf numFmtId="3" fontId="22" fillId="0" borderId="76" xfId="0" applyNumberFormat="1" applyFont="1" applyFill="1" applyBorder="1" applyAlignment="1">
      <alignment horizontal="center" vertical="center" wrapText="1"/>
    </xf>
    <xf numFmtId="172" fontId="22" fillId="0" borderId="21" xfId="0" applyNumberFormat="1" applyFont="1" applyFill="1" applyBorder="1" applyAlignment="1">
      <alignment horizontal="center" vertical="center" wrapText="1"/>
    </xf>
    <xf numFmtId="172" fontId="23" fillId="0" borderId="16" xfId="0" applyNumberFormat="1" applyFont="1" applyFill="1" applyBorder="1" applyAlignment="1">
      <alignment horizontal="center" vertical="center" wrapText="1"/>
    </xf>
    <xf numFmtId="3" fontId="22" fillId="0" borderId="83" xfId="0" applyNumberFormat="1" applyFont="1" applyFill="1" applyBorder="1" applyAlignment="1">
      <alignment horizontal="center" vertical="center" wrapText="1"/>
    </xf>
    <xf numFmtId="3" fontId="22" fillId="0" borderId="84" xfId="0" applyNumberFormat="1" applyFont="1" applyFill="1" applyBorder="1" applyAlignment="1">
      <alignment horizontal="center" vertical="center" wrapText="1"/>
    </xf>
    <xf numFmtId="172" fontId="22" fillId="0" borderId="12" xfId="0" applyNumberFormat="1" applyFont="1" applyFill="1" applyBorder="1" applyAlignment="1">
      <alignment horizontal="center" vertical="center" wrapText="1"/>
    </xf>
    <xf numFmtId="172" fontId="22" fillId="0" borderId="22" xfId="0" applyNumberFormat="1" applyFont="1" applyFill="1" applyBorder="1" applyAlignment="1">
      <alignment horizontal="center" vertical="center" wrapText="1"/>
    </xf>
    <xf numFmtId="172" fontId="22" fillId="0" borderId="0" xfId="0" applyNumberFormat="1" applyFont="1" applyFill="1" applyBorder="1" applyAlignment="1">
      <alignment horizontal="center" vertical="center" wrapText="1"/>
    </xf>
    <xf numFmtId="3" fontId="23" fillId="0" borderId="17" xfId="0" applyNumberFormat="1" applyFont="1" applyFill="1" applyBorder="1" applyAlignment="1">
      <alignment horizontal="center" vertical="center" wrapText="1"/>
    </xf>
    <xf numFmtId="3" fontId="23" fillId="0" borderId="78" xfId="0" applyNumberFormat="1" applyFont="1" applyFill="1" applyBorder="1" applyAlignment="1">
      <alignment horizontal="center" vertical="center" wrapText="1"/>
    </xf>
    <xf numFmtId="172" fontId="22" fillId="0" borderId="14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3" fontId="22" fillId="0" borderId="77" xfId="0" applyNumberFormat="1" applyFont="1" applyFill="1" applyBorder="1" applyAlignment="1">
      <alignment horizontal="center" vertical="center" wrapText="1"/>
    </xf>
    <xf numFmtId="3" fontId="22" fillId="0" borderId="39" xfId="0" applyNumberFormat="1" applyFont="1" applyFill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horizontal="center" vertical="center" wrapText="1"/>
    </xf>
    <xf numFmtId="3" fontId="23" fillId="0" borderId="70" xfId="0" applyNumberFormat="1" applyFont="1" applyFill="1" applyBorder="1" applyAlignment="1">
      <alignment horizontal="center" vertical="center" wrapText="1"/>
    </xf>
    <xf numFmtId="3" fontId="22" fillId="0" borderId="40" xfId="0" applyNumberFormat="1" applyFont="1" applyFill="1" applyBorder="1" applyAlignment="1">
      <alignment horizontal="center" vertical="center" wrapText="1"/>
    </xf>
    <xf numFmtId="3" fontId="22" fillId="0" borderId="82" xfId="0" applyNumberFormat="1" applyFont="1" applyFill="1" applyBorder="1" applyAlignment="1">
      <alignment horizontal="center" vertical="center" wrapText="1"/>
    </xf>
    <xf numFmtId="172" fontId="22" fillId="0" borderId="15" xfId="0" applyNumberFormat="1" applyFont="1" applyFill="1" applyBorder="1" applyAlignment="1">
      <alignment horizontal="center" vertical="center" wrapText="1"/>
    </xf>
    <xf numFmtId="3" fontId="22" fillId="0" borderId="44" xfId="0" applyNumberFormat="1" applyFont="1" applyFill="1" applyBorder="1" applyAlignment="1">
      <alignment horizontal="center" vertical="center" wrapText="1"/>
    </xf>
    <xf numFmtId="172" fontId="22" fillId="0" borderId="51" xfId="0" applyNumberFormat="1" applyFont="1" applyFill="1" applyBorder="1" applyAlignment="1">
      <alignment horizontal="center" vertical="center" wrapText="1"/>
    </xf>
    <xf numFmtId="172" fontId="22" fillId="0" borderId="59" xfId="0" applyNumberFormat="1" applyFont="1" applyFill="1" applyBorder="1" applyAlignment="1">
      <alignment horizontal="center" vertical="center" wrapText="1"/>
    </xf>
    <xf numFmtId="172" fontId="25" fillId="0" borderId="34" xfId="0" applyNumberFormat="1" applyFont="1" applyFill="1" applyBorder="1" applyAlignment="1">
      <alignment horizontal="center" vertical="center" wrapText="1"/>
    </xf>
    <xf numFmtId="3" fontId="22" fillId="0" borderId="56" xfId="0" applyNumberFormat="1" applyFont="1" applyFill="1" applyBorder="1" applyAlignment="1">
      <alignment horizontal="center" vertical="center" wrapText="1"/>
    </xf>
    <xf numFmtId="172" fontId="22" fillId="0" borderId="45" xfId="0" applyNumberFormat="1" applyFont="1" applyFill="1" applyBorder="1" applyAlignment="1">
      <alignment horizontal="center" vertical="center" wrapText="1"/>
    </xf>
    <xf numFmtId="172" fontId="23" fillId="0" borderId="38" xfId="0" applyNumberFormat="1" applyFont="1" applyFill="1" applyBorder="1" applyAlignment="1">
      <alignment horizontal="center" vertical="center" wrapText="1"/>
    </xf>
    <xf numFmtId="3" fontId="23" fillId="0" borderId="71" xfId="0" applyNumberFormat="1" applyFont="1" applyFill="1" applyBorder="1" applyAlignment="1">
      <alignment horizontal="center" vertical="center" wrapText="1"/>
    </xf>
    <xf numFmtId="172" fontId="23" fillId="0" borderId="32" xfId="0" applyNumberFormat="1" applyFont="1" applyFill="1" applyBorder="1" applyAlignment="1">
      <alignment horizontal="center" vertical="center" wrapText="1"/>
    </xf>
    <xf numFmtId="3" fontId="24" fillId="0" borderId="16" xfId="0" applyNumberFormat="1" applyFont="1" applyFill="1" applyBorder="1" applyAlignment="1">
      <alignment horizontal="center" vertical="center" wrapText="1"/>
    </xf>
    <xf numFmtId="3" fontId="24" fillId="0" borderId="79" xfId="0" applyNumberFormat="1" applyFont="1" applyFill="1" applyBorder="1" applyAlignment="1">
      <alignment horizontal="center" vertical="center" wrapText="1"/>
    </xf>
    <xf numFmtId="172" fontId="25" fillId="0" borderId="17" xfId="0" applyNumberFormat="1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center" vertical="center" wrapText="1"/>
    </xf>
    <xf numFmtId="3" fontId="24" fillId="0" borderId="78" xfId="0" applyNumberFormat="1" applyFont="1" applyFill="1" applyBorder="1" applyAlignment="1">
      <alignment horizontal="center" vertical="center" wrapText="1"/>
    </xf>
    <xf numFmtId="172" fontId="24" fillId="0" borderId="34" xfId="0" applyNumberFormat="1" applyFont="1" applyFill="1" applyBorder="1" applyAlignment="1">
      <alignment horizontal="center" vertical="center" wrapText="1"/>
    </xf>
    <xf numFmtId="3" fontId="24" fillId="0" borderId="22" xfId="0" applyNumberFormat="1" applyFont="1" applyFill="1" applyBorder="1" applyAlignment="1">
      <alignment horizontal="center" vertical="center" wrapText="1"/>
    </xf>
    <xf numFmtId="3" fontId="24" fillId="0" borderId="61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3" fontId="24" fillId="0" borderId="72" xfId="0" applyNumberFormat="1" applyFont="1" applyFill="1" applyBorder="1" applyAlignment="1">
      <alignment horizontal="center" vertical="center" wrapText="1"/>
    </xf>
    <xf numFmtId="3" fontId="24" fillId="0" borderId="71" xfId="0" applyNumberFormat="1" applyFont="1" applyFill="1" applyBorder="1" applyAlignment="1">
      <alignment horizontal="center" vertical="center" wrapText="1"/>
    </xf>
    <xf numFmtId="172" fontId="87" fillId="0" borderId="15" xfId="0" applyNumberFormat="1" applyFont="1" applyFill="1" applyBorder="1" applyAlignment="1">
      <alignment horizontal="center" vertical="center" wrapText="1"/>
    </xf>
    <xf numFmtId="3" fontId="89" fillId="0" borderId="71" xfId="0" applyNumberFormat="1" applyFont="1" applyFill="1" applyBorder="1" applyAlignment="1">
      <alignment horizontal="center" vertical="center" wrapText="1"/>
    </xf>
    <xf numFmtId="172" fontId="33" fillId="0" borderId="15" xfId="0" applyNumberFormat="1" applyFont="1" applyFill="1" applyBorder="1" applyAlignment="1">
      <alignment horizontal="center" vertical="center" wrapText="1"/>
    </xf>
    <xf numFmtId="172" fontId="30" fillId="0" borderId="21" xfId="54" applyNumberFormat="1" applyFont="1" applyFill="1" applyBorder="1" applyAlignment="1" applyProtection="1">
      <alignment horizontal="center" vertical="center" wrapText="1"/>
      <protection hidden="1"/>
    </xf>
    <xf numFmtId="172" fontId="33" fillId="0" borderId="34" xfId="0" applyNumberFormat="1" applyFont="1" applyFill="1" applyBorder="1" applyAlignment="1">
      <alignment horizontal="center" vertical="center" wrapText="1"/>
    </xf>
    <xf numFmtId="172" fontId="33" fillId="0" borderId="32" xfId="0" applyNumberFormat="1" applyFont="1" applyFill="1" applyBorder="1" applyAlignment="1">
      <alignment horizontal="center" vertical="center" wrapText="1"/>
    </xf>
    <xf numFmtId="3" fontId="24" fillId="0" borderId="75" xfId="0" applyNumberFormat="1" applyFont="1" applyFill="1" applyBorder="1" applyAlignment="1">
      <alignment horizontal="center" vertical="center" wrapText="1"/>
    </xf>
    <xf numFmtId="172" fontId="33" fillId="0" borderId="33" xfId="0" applyNumberFormat="1" applyFont="1" applyFill="1" applyBorder="1" applyAlignment="1">
      <alignment horizontal="center" vertical="center" wrapText="1"/>
    </xf>
    <xf numFmtId="172" fontId="33" fillId="0" borderId="26" xfId="0" applyNumberFormat="1" applyFont="1" applyFill="1" applyBorder="1" applyAlignment="1">
      <alignment horizontal="center" vertical="center" wrapText="1"/>
    </xf>
    <xf numFmtId="172" fontId="23" fillId="0" borderId="34" xfId="0" applyNumberFormat="1" applyFont="1" applyFill="1" applyBorder="1" applyAlignment="1">
      <alignment horizontal="center" vertical="center" wrapText="1"/>
    </xf>
    <xf numFmtId="172" fontId="33" fillId="0" borderId="23" xfId="0" applyNumberFormat="1" applyFont="1" applyFill="1" applyBorder="1" applyAlignment="1">
      <alignment horizontal="center" vertical="center" wrapText="1"/>
    </xf>
    <xf numFmtId="172" fontId="22" fillId="0" borderId="39" xfId="0" applyNumberFormat="1" applyFont="1" applyFill="1" applyBorder="1" applyAlignment="1">
      <alignment horizontal="center" vertical="center" wrapText="1"/>
    </xf>
    <xf numFmtId="172" fontId="0" fillId="0" borderId="19" xfId="0" applyNumberFormat="1" applyFont="1" applyFill="1" applyBorder="1" applyAlignment="1">
      <alignment horizontal="center" vertical="center" wrapText="1"/>
    </xf>
    <xf numFmtId="172" fontId="0" fillId="0" borderId="22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 wrapText="1"/>
    </xf>
    <xf numFmtId="3" fontId="0" fillId="0" borderId="74" xfId="0" applyNumberFormat="1" applyFont="1" applyFill="1" applyBorder="1" applyAlignment="1">
      <alignment horizontal="center" vertical="center" wrapText="1"/>
    </xf>
    <xf numFmtId="3" fontId="0" fillId="0" borderId="44" xfId="0" applyNumberFormat="1" applyFont="1" applyFill="1" applyBorder="1" applyAlignment="1">
      <alignment horizontal="center" vertical="center" wrapText="1"/>
    </xf>
    <xf numFmtId="172" fontId="0" fillId="0" borderId="11" xfId="0" applyNumberFormat="1" applyFont="1" applyFill="1" applyBorder="1" applyAlignment="1">
      <alignment horizontal="center" vertical="center" wrapText="1"/>
    </xf>
    <xf numFmtId="3" fontId="22" fillId="0" borderId="43" xfId="0" applyNumberFormat="1" applyFont="1" applyFill="1" applyBorder="1" applyAlignment="1">
      <alignment horizontal="center" vertical="center" wrapText="1"/>
    </xf>
    <xf numFmtId="3" fontId="22" fillId="0" borderId="85" xfId="0" applyNumberFormat="1" applyFont="1" applyFill="1" applyBorder="1" applyAlignment="1">
      <alignment horizontal="center" vertical="center" wrapText="1"/>
    </xf>
    <xf numFmtId="172" fontId="33" fillId="0" borderId="20" xfId="0" applyNumberFormat="1" applyFont="1" applyFill="1" applyBorder="1" applyAlignment="1">
      <alignment horizontal="center" vertical="center" wrapText="1"/>
    </xf>
    <xf numFmtId="172" fontId="35" fillId="0" borderId="34" xfId="0" applyNumberFormat="1" applyFont="1" applyFill="1" applyBorder="1" applyAlignment="1">
      <alignment horizontal="center" vertical="center" wrapText="1"/>
    </xf>
    <xf numFmtId="172" fontId="35" fillId="0" borderId="20" xfId="0" applyNumberFormat="1" applyFont="1" applyFill="1" applyBorder="1" applyAlignment="1">
      <alignment horizontal="center" vertical="center" wrapText="1"/>
    </xf>
    <xf numFmtId="3" fontId="33" fillId="0" borderId="11" xfId="0" applyNumberFormat="1" applyFont="1" applyFill="1" applyBorder="1" applyAlignment="1">
      <alignment horizontal="center" vertical="center" wrapText="1"/>
    </xf>
    <xf numFmtId="3" fontId="33" fillId="0" borderId="71" xfId="0" applyNumberFormat="1" applyFont="1" applyFill="1" applyBorder="1" applyAlignment="1">
      <alignment horizontal="center" vertical="center" wrapText="1"/>
    </xf>
    <xf numFmtId="172" fontId="30" fillId="0" borderId="32" xfId="0" applyNumberFormat="1" applyFont="1" applyFill="1" applyBorder="1" applyAlignment="1">
      <alignment horizontal="center" vertical="center" wrapText="1"/>
    </xf>
    <xf numFmtId="3" fontId="35" fillId="0" borderId="17" xfId="0" applyNumberFormat="1" applyFont="1" applyFill="1" applyBorder="1" applyAlignment="1">
      <alignment horizontal="center" vertical="center" wrapText="1"/>
    </xf>
    <xf numFmtId="3" fontId="35" fillId="0" borderId="78" xfId="0" applyNumberFormat="1" applyFont="1" applyFill="1" applyBorder="1" applyAlignment="1">
      <alignment horizontal="center" vertical="center" wrapText="1"/>
    </xf>
    <xf numFmtId="3" fontId="35" fillId="0" borderId="22" xfId="0" applyNumberFormat="1" applyFont="1" applyFill="1" applyBorder="1" applyAlignment="1">
      <alignment horizontal="center" vertical="center" wrapText="1"/>
    </xf>
    <xf numFmtId="3" fontId="35" fillId="0" borderId="72" xfId="0" applyNumberFormat="1" applyFont="1" applyFill="1" applyBorder="1" applyAlignment="1">
      <alignment horizontal="center" vertical="center" wrapText="1"/>
    </xf>
    <xf numFmtId="172" fontId="35" fillId="0" borderId="26" xfId="0" applyNumberFormat="1" applyFont="1" applyFill="1" applyBorder="1" applyAlignment="1">
      <alignment horizontal="center" vertical="center" wrapText="1"/>
    </xf>
    <xf numFmtId="3" fontId="35" fillId="0" borderId="19" xfId="0" applyNumberFormat="1" applyFont="1" applyFill="1" applyBorder="1" applyAlignment="1">
      <alignment horizontal="center" vertical="center" wrapText="1"/>
    </xf>
    <xf numFmtId="172" fontId="35" fillId="0" borderId="32" xfId="0" applyNumberFormat="1" applyFont="1" applyFill="1" applyBorder="1" applyAlignment="1">
      <alignment horizontal="center" vertical="center" wrapText="1"/>
    </xf>
    <xf numFmtId="3" fontId="35" fillId="0" borderId="44" xfId="0" applyNumberFormat="1" applyFont="1" applyFill="1" applyBorder="1" applyAlignment="1">
      <alignment horizontal="center" vertical="center" wrapText="1"/>
    </xf>
    <xf numFmtId="3" fontId="35" fillId="0" borderId="84" xfId="0" applyNumberFormat="1" applyFont="1" applyFill="1" applyBorder="1" applyAlignment="1">
      <alignment horizontal="center" vertical="center" wrapText="1"/>
    </xf>
    <xf numFmtId="3" fontId="36" fillId="0" borderId="74" xfId="0" applyNumberFormat="1" applyFont="1" applyFill="1" applyBorder="1" applyAlignment="1">
      <alignment horizontal="center" vertical="center" wrapText="1"/>
    </xf>
    <xf numFmtId="3" fontId="35" fillId="0" borderId="74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 wrapText="1"/>
    </xf>
    <xf numFmtId="3" fontId="35" fillId="0" borderId="75" xfId="0" applyNumberFormat="1" applyFont="1" applyFill="1" applyBorder="1" applyAlignment="1">
      <alignment horizontal="center" vertical="center" wrapText="1"/>
    </xf>
    <xf numFmtId="172" fontId="35" fillId="0" borderId="45" xfId="0" applyNumberFormat="1" applyFont="1" applyFill="1" applyBorder="1" applyAlignment="1">
      <alignment horizontal="center" vertical="center" wrapText="1"/>
    </xf>
    <xf numFmtId="172" fontId="35" fillId="0" borderId="59" xfId="0" applyNumberFormat="1" applyFont="1" applyFill="1" applyBorder="1" applyAlignment="1">
      <alignment horizontal="center" vertical="center" wrapText="1"/>
    </xf>
    <xf numFmtId="3" fontId="35" fillId="0" borderId="18" xfId="0" applyNumberFormat="1" applyFont="1" applyFill="1" applyBorder="1" applyAlignment="1">
      <alignment horizontal="center" vertical="center" wrapText="1"/>
    </xf>
    <xf numFmtId="172" fontId="33" fillId="0" borderId="14" xfId="0" applyNumberFormat="1" applyFont="1" applyFill="1" applyBorder="1" applyAlignment="1">
      <alignment horizontal="center" vertical="center" wrapText="1"/>
    </xf>
    <xf numFmtId="3" fontId="33" fillId="0" borderId="16" xfId="0" applyNumberFormat="1" applyFont="1" applyFill="1" applyBorder="1" applyAlignment="1">
      <alignment horizontal="center" vertical="center" wrapText="1"/>
    </xf>
    <xf numFmtId="3" fontId="33" fillId="0" borderId="79" xfId="0" applyNumberFormat="1" applyFont="1" applyFill="1" applyBorder="1" applyAlignment="1">
      <alignment horizontal="center" vertical="center" wrapText="1"/>
    </xf>
    <xf numFmtId="3" fontId="33" fillId="0" borderId="17" xfId="0" applyNumberFormat="1" applyFont="1" applyFill="1" applyBorder="1" applyAlignment="1">
      <alignment horizontal="center" vertical="center" wrapText="1"/>
    </xf>
    <xf numFmtId="3" fontId="33" fillId="0" borderId="78" xfId="0" applyNumberFormat="1" applyFont="1" applyFill="1" applyBorder="1" applyAlignment="1">
      <alignment horizontal="center" vertical="center" wrapText="1"/>
    </xf>
    <xf numFmtId="3" fontId="33" fillId="0" borderId="44" xfId="0" applyNumberFormat="1" applyFont="1" applyFill="1" applyBorder="1" applyAlignment="1">
      <alignment horizontal="center" vertical="center" wrapText="1"/>
    </xf>
    <xf numFmtId="3" fontId="33" fillId="0" borderId="84" xfId="0" applyNumberFormat="1" applyFont="1" applyFill="1" applyBorder="1" applyAlignment="1">
      <alignment horizontal="center" vertical="center" wrapText="1"/>
    </xf>
    <xf numFmtId="3" fontId="33" fillId="0" borderId="67" xfId="0" applyNumberFormat="1" applyFont="1" applyFill="1" applyBorder="1" applyAlignment="1">
      <alignment horizontal="center" vertical="center" wrapText="1"/>
    </xf>
    <xf numFmtId="3" fontId="33" fillId="0" borderId="86" xfId="0" applyNumberFormat="1" applyFont="1" applyFill="1" applyBorder="1" applyAlignment="1">
      <alignment horizontal="center" vertical="center" wrapText="1"/>
    </xf>
    <xf numFmtId="172" fontId="33" fillId="0" borderId="51" xfId="0" applyNumberFormat="1" applyFont="1" applyFill="1" applyBorder="1" applyAlignment="1">
      <alignment horizontal="center" vertical="center" wrapText="1"/>
    </xf>
    <xf numFmtId="3" fontId="33" fillId="0" borderId="51" xfId="0" applyNumberFormat="1" applyFont="1" applyFill="1" applyBorder="1" applyAlignment="1">
      <alignment horizontal="center" vertical="center" wrapText="1"/>
    </xf>
    <xf numFmtId="3" fontId="33" fillId="0" borderId="60" xfId="0" applyNumberFormat="1" applyFont="1" applyFill="1" applyBorder="1" applyAlignment="1">
      <alignment horizontal="center" vertical="center" wrapText="1"/>
    </xf>
    <xf numFmtId="172" fontId="35" fillId="0" borderId="51" xfId="0" applyNumberFormat="1" applyFont="1" applyFill="1" applyBorder="1" applyAlignment="1">
      <alignment horizontal="center" vertical="center" wrapText="1"/>
    </xf>
    <xf numFmtId="3" fontId="33" fillId="0" borderId="69" xfId="0" applyNumberFormat="1" applyFont="1" applyFill="1" applyBorder="1" applyAlignment="1">
      <alignment horizontal="center" vertical="center" wrapText="1"/>
    </xf>
    <xf numFmtId="172" fontId="33" fillId="0" borderId="87" xfId="0" applyNumberFormat="1" applyFont="1" applyFill="1" applyBorder="1" applyAlignment="1">
      <alignment horizontal="center" vertical="center" wrapText="1"/>
    </xf>
    <xf numFmtId="3" fontId="33" fillId="0" borderId="12" xfId="0" applyNumberFormat="1" applyFont="1" applyFill="1" applyBorder="1" applyAlignment="1">
      <alignment horizontal="center" vertical="center" wrapText="1"/>
    </xf>
    <xf numFmtId="3" fontId="33" fillId="0" borderId="75" xfId="0" applyNumberFormat="1" applyFont="1" applyFill="1" applyBorder="1" applyAlignment="1">
      <alignment horizontal="center" vertical="center" wrapText="1"/>
    </xf>
    <xf numFmtId="3" fontId="33" fillId="0" borderId="70" xfId="0" applyNumberFormat="1" applyFont="1" applyFill="1" applyBorder="1" applyAlignment="1">
      <alignment horizontal="center" vertical="center" wrapText="1"/>
    </xf>
    <xf numFmtId="3" fontId="33" fillId="0" borderId="77" xfId="0" applyNumberFormat="1" applyFont="1" applyFill="1" applyBorder="1" applyAlignment="1">
      <alignment horizontal="center" vertical="center" wrapText="1"/>
    </xf>
    <xf numFmtId="3" fontId="33" fillId="0" borderId="74" xfId="0" applyNumberFormat="1" applyFont="1" applyFill="1" applyBorder="1" applyAlignment="1">
      <alignment horizontal="center" vertical="center" wrapText="1"/>
    </xf>
    <xf numFmtId="3" fontId="33" fillId="0" borderId="18" xfId="0" applyNumberFormat="1" applyFont="1" applyFill="1" applyBorder="1" applyAlignment="1">
      <alignment horizontal="center" vertical="center" wrapText="1"/>
    </xf>
    <xf numFmtId="172" fontId="33" fillId="0" borderId="22" xfId="0" applyNumberFormat="1" applyFont="1" applyFill="1" applyBorder="1" applyAlignment="1">
      <alignment horizontal="center" vertical="center" wrapText="1"/>
    </xf>
    <xf numFmtId="172" fontId="0" fillId="0" borderId="21" xfId="54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2" fontId="0" fillId="0" borderId="0" xfId="0" applyNumberForma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172" fontId="23" fillId="0" borderId="0" xfId="0" applyNumberFormat="1" applyFont="1" applyFill="1" applyBorder="1" applyAlignment="1">
      <alignment horizontal="center" vertical="center" wrapText="1"/>
    </xf>
    <xf numFmtId="172" fontId="23" fillId="0" borderId="0" xfId="0" applyNumberFormat="1" applyFont="1" applyFill="1" applyBorder="1" applyAlignment="1">
      <alignment horizontal="center" vertical="center" wrapText="1"/>
    </xf>
    <xf numFmtId="172" fontId="24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172" fontId="22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72" fontId="24" fillId="0" borderId="0" xfId="0" applyNumberFormat="1" applyFont="1" applyFill="1" applyBorder="1" applyAlignment="1">
      <alignment horizontal="center" vertical="center" wrapText="1"/>
    </xf>
    <xf numFmtId="172" fontId="8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2" fillId="0" borderId="0" xfId="54" applyNumberFormat="1" applyFont="1" applyFill="1" applyBorder="1" applyAlignment="1" applyProtection="1">
      <alignment horizontal="left"/>
      <protection hidden="1"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/>
    </xf>
    <xf numFmtId="0" fontId="8" fillId="0" borderId="0" xfId="54" applyNumberFormat="1" applyFont="1" applyFill="1" applyBorder="1" applyAlignment="1" applyProtection="1">
      <alignment horizontal="right"/>
      <protection hidden="1"/>
    </xf>
    <xf numFmtId="0" fontId="3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86" fillId="0" borderId="0" xfId="0" applyFont="1" applyFill="1" applyBorder="1" applyAlignment="1">
      <alignment wrapText="1"/>
    </xf>
    <xf numFmtId="172" fontId="87" fillId="0" borderId="0" xfId="0" applyNumberFormat="1" applyFont="1" applyFill="1" applyBorder="1" applyAlignment="1">
      <alignment horizontal="center" vertical="center" wrapText="1"/>
    </xf>
    <xf numFmtId="3" fontId="89" fillId="0" borderId="0" xfId="0" applyNumberFormat="1" applyFont="1" applyFill="1" applyBorder="1" applyAlignment="1">
      <alignment horizontal="center" vertical="center" wrapText="1"/>
    </xf>
    <xf numFmtId="172" fontId="33" fillId="0" borderId="0" xfId="0" applyNumberFormat="1" applyFont="1" applyFill="1" applyBorder="1" applyAlignment="1">
      <alignment horizontal="center" vertical="center" wrapText="1"/>
    </xf>
    <xf numFmtId="172" fontId="30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>
      <alignment wrapText="1"/>
    </xf>
    <xf numFmtId="49" fontId="13" fillId="0" borderId="0" xfId="0" applyNumberFormat="1" applyFont="1" applyFill="1" applyBorder="1" applyAlignment="1">
      <alignment wrapText="1"/>
    </xf>
    <xf numFmtId="49" fontId="32" fillId="0" borderId="0" xfId="0" applyNumberFormat="1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3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3" fillId="0" borderId="0" xfId="54" applyNumberFormat="1" applyFont="1" applyFill="1" applyBorder="1" applyAlignment="1" applyProtection="1">
      <alignment horizontal="left" wrapText="1"/>
      <protection hidden="1"/>
    </xf>
    <xf numFmtId="172" fontId="35" fillId="0" borderId="0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172" fontId="37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/>
    </xf>
    <xf numFmtId="172" fontId="0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69" xfId="0" applyFont="1" applyFill="1" applyBorder="1" applyAlignment="1">
      <alignment wrapText="1"/>
    </xf>
    <xf numFmtId="172" fontId="30" fillId="0" borderId="39" xfId="0" applyNumberFormat="1" applyFont="1" applyFill="1" applyBorder="1" applyAlignment="1">
      <alignment horizontal="center" vertical="center" wrapText="1"/>
    </xf>
    <xf numFmtId="192" fontId="30" fillId="0" borderId="36" xfId="0" applyNumberFormat="1" applyFont="1" applyFill="1" applyBorder="1" applyAlignment="1">
      <alignment/>
    </xf>
    <xf numFmtId="192" fontId="30" fillId="0" borderId="0" xfId="0" applyNumberFormat="1" applyFont="1" applyFill="1" applyBorder="1" applyAlignment="1">
      <alignment horizontal="right"/>
    </xf>
    <xf numFmtId="0" fontId="90" fillId="0" borderId="22" xfId="0" applyFont="1" applyFill="1" applyBorder="1" applyAlignment="1">
      <alignment/>
    </xf>
    <xf numFmtId="0" fontId="90" fillId="0" borderId="22" xfId="0" applyFont="1" applyFill="1" applyBorder="1" applyAlignment="1">
      <alignment wrapText="1"/>
    </xf>
    <xf numFmtId="3" fontId="91" fillId="0" borderId="40" xfId="0" applyNumberFormat="1" applyFont="1" applyFill="1" applyBorder="1" applyAlignment="1">
      <alignment horizontal="center"/>
    </xf>
    <xf numFmtId="3" fontId="91" fillId="0" borderId="82" xfId="0" applyNumberFormat="1" applyFont="1" applyFill="1" applyBorder="1" applyAlignment="1">
      <alignment horizontal="center"/>
    </xf>
    <xf numFmtId="0" fontId="13" fillId="0" borderId="88" xfId="0" applyFont="1" applyFill="1" applyBorder="1" applyAlignment="1">
      <alignment/>
    </xf>
    <xf numFmtId="0" fontId="0" fillId="0" borderId="84" xfId="0" applyFill="1" applyBorder="1" applyAlignment="1">
      <alignment wrapText="1"/>
    </xf>
    <xf numFmtId="172" fontId="24" fillId="0" borderId="15" xfId="0" applyNumberFormat="1" applyFont="1" applyFill="1" applyBorder="1" applyAlignment="1">
      <alignment horizontal="center" vertical="center" wrapText="1"/>
    </xf>
    <xf numFmtId="172" fontId="23" fillId="0" borderId="18" xfId="0" applyNumberFormat="1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/>
    </xf>
    <xf numFmtId="3" fontId="91" fillId="0" borderId="18" xfId="0" applyNumberFormat="1" applyFont="1" applyFill="1" applyBorder="1" applyAlignment="1">
      <alignment horizontal="center"/>
    </xf>
    <xf numFmtId="3" fontId="91" fillId="0" borderId="7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 vertical="center" wrapText="1"/>
    </xf>
    <xf numFmtId="172" fontId="23" fillId="0" borderId="15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72" fontId="88" fillId="0" borderId="14" xfId="0" applyNumberFormat="1" applyFont="1" applyFill="1" applyBorder="1" applyAlignment="1">
      <alignment horizontal="center" vertical="center" wrapText="1"/>
    </xf>
    <xf numFmtId="172" fontId="23" fillId="0" borderId="15" xfId="62" applyNumberFormat="1" applyFont="1" applyFill="1" applyBorder="1" applyAlignment="1">
      <alignment horizontal="center" vertical="center" wrapText="1"/>
    </xf>
    <xf numFmtId="172" fontId="23" fillId="0" borderId="20" xfId="62" applyNumberFormat="1" applyFont="1" applyFill="1" applyBorder="1" applyAlignment="1">
      <alignment horizontal="center" vertical="center" wrapText="1"/>
    </xf>
    <xf numFmtId="172" fontId="23" fillId="0" borderId="20" xfId="62" applyNumberFormat="1" applyFont="1" applyFill="1" applyBorder="1" applyAlignment="1">
      <alignment horizontal="center" vertical="center" wrapText="1"/>
    </xf>
    <xf numFmtId="172" fontId="24" fillId="0" borderId="15" xfId="62" applyNumberFormat="1" applyFont="1" applyFill="1" applyBorder="1" applyAlignment="1">
      <alignment horizontal="center" vertical="center" wrapText="1"/>
    </xf>
    <xf numFmtId="172" fontId="23" fillId="0" borderId="32" xfId="0" applyNumberFormat="1" applyFont="1" applyFill="1" applyBorder="1" applyAlignment="1">
      <alignment horizontal="center" vertical="center" wrapText="1"/>
    </xf>
    <xf numFmtId="172" fontId="24" fillId="0" borderId="21" xfId="0" applyNumberFormat="1" applyFont="1" applyFill="1" applyBorder="1" applyAlignment="1">
      <alignment horizontal="center" vertical="center" wrapText="1"/>
    </xf>
    <xf numFmtId="172" fontId="23" fillId="0" borderId="36" xfId="0" applyNumberFormat="1" applyFont="1" applyFill="1" applyBorder="1" applyAlignment="1">
      <alignment horizontal="center" vertical="center" wrapText="1"/>
    </xf>
    <xf numFmtId="172" fontId="0" fillId="0" borderId="12" xfId="54" applyNumberFormat="1" applyFont="1" applyFill="1" applyBorder="1" applyAlignment="1" applyProtection="1">
      <alignment horizontal="center" vertical="center" wrapText="1"/>
      <protection hidden="1"/>
    </xf>
    <xf numFmtId="172" fontId="0" fillId="0" borderId="32" xfId="54" applyNumberFormat="1" applyFont="1" applyFill="1" applyBorder="1" applyAlignment="1" applyProtection="1">
      <alignment horizontal="center" vertical="center" wrapText="1"/>
      <protection hidden="1"/>
    </xf>
    <xf numFmtId="172" fontId="0" fillId="0" borderId="29" xfId="54" applyNumberFormat="1" applyFont="1" applyFill="1" applyBorder="1" applyAlignment="1" applyProtection="1">
      <alignment horizontal="center" vertical="center" wrapText="1"/>
      <protection hidden="1"/>
    </xf>
    <xf numFmtId="172" fontId="0" fillId="0" borderId="26" xfId="54" applyNumberFormat="1" applyFont="1" applyFill="1" applyBorder="1" applyAlignment="1" applyProtection="1">
      <alignment horizontal="center" vertical="center" wrapText="1"/>
      <protection hidden="1"/>
    </xf>
    <xf numFmtId="172" fontId="0" fillId="0" borderId="20" xfId="54" applyNumberFormat="1" applyFont="1" applyFill="1" applyBorder="1" applyAlignment="1" applyProtection="1">
      <alignment horizontal="center" vertical="center" wrapText="1"/>
      <protection hidden="1"/>
    </xf>
    <xf numFmtId="172" fontId="25" fillId="0" borderId="16" xfId="0" applyNumberFormat="1" applyFont="1" applyFill="1" applyBorder="1" applyAlignment="1">
      <alignment horizontal="center" vertical="center" wrapText="1"/>
    </xf>
    <xf numFmtId="172" fontId="25" fillId="0" borderId="33" xfId="0" applyNumberFormat="1" applyFont="1" applyFill="1" applyBorder="1" applyAlignment="1">
      <alignment horizontal="center" vertical="center" wrapText="1"/>
    </xf>
    <xf numFmtId="172" fontId="25" fillId="0" borderId="19" xfId="0" applyNumberFormat="1" applyFont="1" applyFill="1" applyBorder="1" applyAlignment="1">
      <alignment horizontal="center" vertical="center" wrapText="1"/>
    </xf>
    <xf numFmtId="172" fontId="25" fillId="0" borderId="12" xfId="0" applyNumberFormat="1" applyFont="1" applyFill="1" applyBorder="1" applyAlignment="1">
      <alignment horizontal="center" vertical="center" wrapText="1"/>
    </xf>
    <xf numFmtId="172" fontId="25" fillId="0" borderId="59" xfId="0" applyNumberFormat="1" applyFont="1" applyFill="1" applyBorder="1" applyAlignment="1">
      <alignment horizontal="center" vertical="center" wrapText="1"/>
    </xf>
    <xf numFmtId="172" fontId="25" fillId="0" borderId="22" xfId="0" applyNumberFormat="1" applyFont="1" applyFill="1" applyBorder="1" applyAlignment="1">
      <alignment horizontal="center" vertical="center" wrapText="1"/>
    </xf>
    <xf numFmtId="172" fontId="22" fillId="0" borderId="89" xfId="0" applyNumberFormat="1" applyFont="1" applyFill="1" applyBorder="1" applyAlignment="1">
      <alignment horizontal="center" vertical="center" wrapText="1"/>
    </xf>
    <xf numFmtId="172" fontId="22" fillId="0" borderId="44" xfId="0" applyNumberFormat="1" applyFont="1" applyFill="1" applyBorder="1" applyAlignment="1">
      <alignment horizontal="center" vertical="center" wrapText="1"/>
    </xf>
    <xf numFmtId="172" fontId="22" fillId="0" borderId="18" xfId="0" applyNumberFormat="1" applyFont="1" applyFill="1" applyBorder="1" applyAlignment="1">
      <alignment horizontal="center" vertical="center" wrapText="1"/>
    </xf>
    <xf numFmtId="172" fontId="23" fillId="0" borderId="11" xfId="0" applyNumberFormat="1" applyFont="1" applyFill="1" applyBorder="1" applyAlignment="1">
      <alignment horizontal="center" vertical="center" wrapText="1"/>
    </xf>
    <xf numFmtId="172" fontId="22" fillId="0" borderId="66" xfId="0" applyNumberFormat="1" applyFont="1" applyFill="1" applyBorder="1" applyAlignment="1">
      <alignment horizontal="center" vertical="center" wrapText="1"/>
    </xf>
    <xf numFmtId="172" fontId="22" fillId="0" borderId="60" xfId="0" applyNumberFormat="1" applyFont="1" applyFill="1" applyBorder="1" applyAlignment="1">
      <alignment horizontal="center" vertical="center" wrapText="1"/>
    </xf>
    <xf numFmtId="172" fontId="22" fillId="0" borderId="40" xfId="0" applyNumberFormat="1" applyFont="1" applyFill="1" applyBorder="1" applyAlignment="1">
      <alignment horizontal="center" vertical="center" wrapText="1"/>
    </xf>
    <xf numFmtId="172" fontId="22" fillId="0" borderId="27" xfId="0" applyNumberFormat="1" applyFont="1" applyFill="1" applyBorder="1" applyAlignment="1">
      <alignment horizontal="center" vertical="center" wrapText="1"/>
    </xf>
    <xf numFmtId="172" fontId="22" fillId="0" borderId="29" xfId="0" applyNumberFormat="1" applyFont="1" applyFill="1" applyBorder="1" applyAlignment="1">
      <alignment horizontal="center" vertical="center" wrapText="1"/>
    </xf>
    <xf numFmtId="172" fontId="22" fillId="0" borderId="61" xfId="0" applyNumberFormat="1" applyFont="1" applyFill="1" applyBorder="1" applyAlignment="1">
      <alignment horizontal="center" vertical="center" wrapText="1"/>
    </xf>
    <xf numFmtId="172" fontId="22" fillId="0" borderId="19" xfId="0" applyNumberFormat="1" applyFont="1" applyFill="1" applyBorder="1" applyAlignment="1">
      <alignment horizontal="center" vertical="center" wrapText="1"/>
    </xf>
    <xf numFmtId="172" fontId="22" fillId="0" borderId="46" xfId="0" applyNumberFormat="1" applyFont="1" applyFill="1" applyBorder="1" applyAlignment="1">
      <alignment horizontal="center" vertical="center" wrapText="1"/>
    </xf>
    <xf numFmtId="172" fontId="22" fillId="0" borderId="62" xfId="0" applyNumberFormat="1" applyFont="1" applyFill="1" applyBorder="1" applyAlignment="1">
      <alignment horizontal="center" vertical="center" wrapText="1"/>
    </xf>
    <xf numFmtId="172" fontId="23" fillId="0" borderId="10" xfId="62" applyNumberFormat="1" applyFont="1" applyFill="1" applyBorder="1" applyAlignment="1">
      <alignment horizontal="center" vertical="center" wrapText="1"/>
    </xf>
    <xf numFmtId="172" fontId="23" fillId="0" borderId="33" xfId="0" applyNumberFormat="1" applyFont="1" applyFill="1" applyBorder="1" applyAlignment="1">
      <alignment horizontal="center" vertical="center" wrapText="1"/>
    </xf>
    <xf numFmtId="172" fontId="23" fillId="0" borderId="34" xfId="0" applyNumberFormat="1" applyFont="1" applyFill="1" applyBorder="1" applyAlignment="1">
      <alignment horizontal="center" vertical="center" wrapText="1"/>
    </xf>
    <xf numFmtId="172" fontId="23" fillId="0" borderId="26" xfId="0" applyNumberFormat="1" applyFont="1" applyFill="1" applyBorder="1" applyAlignment="1">
      <alignment horizontal="center" vertical="center" wrapText="1"/>
    </xf>
    <xf numFmtId="172" fontId="23" fillId="0" borderId="18" xfId="62" applyNumberFormat="1" applyFont="1" applyFill="1" applyBorder="1" applyAlignment="1">
      <alignment horizontal="center" vertical="center" wrapText="1"/>
    </xf>
    <xf numFmtId="172" fontId="92" fillId="0" borderId="18" xfId="0" applyNumberFormat="1" applyFont="1" applyFill="1" applyBorder="1" applyAlignment="1">
      <alignment horizontal="center" vertical="center" wrapText="1"/>
    </xf>
    <xf numFmtId="172" fontId="34" fillId="0" borderId="24" xfId="54" applyNumberFormat="1" applyFont="1" applyFill="1" applyBorder="1" applyAlignment="1" applyProtection="1">
      <alignment horizontal="center" vertical="center" wrapText="1"/>
      <protection hidden="1"/>
    </xf>
    <xf numFmtId="172" fontId="30" fillId="0" borderId="15" xfId="54" applyNumberFormat="1" applyFont="1" applyFill="1" applyBorder="1" applyAlignment="1" applyProtection="1">
      <alignment horizontal="center" vertical="center" wrapText="1"/>
      <protection hidden="1"/>
    </xf>
    <xf numFmtId="172" fontId="30" fillId="0" borderId="19" xfId="54" applyNumberFormat="1" applyFont="1" applyFill="1" applyBorder="1" applyAlignment="1" applyProtection="1">
      <alignment horizontal="center" vertical="center" wrapText="1"/>
      <protection hidden="1"/>
    </xf>
    <xf numFmtId="172" fontId="30" fillId="0" borderId="34" xfId="54" applyNumberFormat="1" applyFont="1" applyFill="1" applyBorder="1" applyAlignment="1" applyProtection="1">
      <alignment horizontal="center" vertical="center" wrapText="1"/>
      <protection hidden="1"/>
    </xf>
    <xf numFmtId="172" fontId="30" fillId="0" borderId="32" xfId="54" applyNumberFormat="1" applyFont="1" applyFill="1" applyBorder="1" applyAlignment="1" applyProtection="1">
      <alignment horizontal="center" vertical="center" wrapText="1"/>
      <protection hidden="1"/>
    </xf>
    <xf numFmtId="172" fontId="30" fillId="0" borderId="18" xfId="0" applyNumberFormat="1" applyFont="1" applyFill="1" applyBorder="1" applyAlignment="1">
      <alignment horizontal="center" vertical="center" wrapText="1"/>
    </xf>
    <xf numFmtId="172" fontId="30" fillId="0" borderId="36" xfId="0" applyNumberFormat="1" applyFont="1" applyFill="1" applyBorder="1" applyAlignment="1">
      <alignment horizontal="center" vertical="center" wrapText="1"/>
    </xf>
    <xf numFmtId="172" fontId="30" fillId="0" borderId="10" xfId="54" applyNumberFormat="1" applyFont="1" applyFill="1" applyBorder="1" applyAlignment="1" applyProtection="1">
      <alignment horizontal="center" vertical="center" wrapText="1"/>
      <protection hidden="1"/>
    </xf>
    <xf numFmtId="172" fontId="30" fillId="0" borderId="33" xfId="54" applyNumberFormat="1" applyFont="1" applyFill="1" applyBorder="1" applyAlignment="1" applyProtection="1">
      <alignment horizontal="center" vertical="center" wrapText="1"/>
      <protection hidden="1"/>
    </xf>
    <xf numFmtId="172" fontId="30" fillId="0" borderId="20" xfId="54" applyNumberFormat="1" applyFont="1" applyFill="1" applyBorder="1" applyAlignment="1" applyProtection="1">
      <alignment horizontal="center" vertical="center" wrapText="1"/>
      <protection hidden="1"/>
    </xf>
    <xf numFmtId="172" fontId="30" fillId="0" borderId="40" xfId="54" applyNumberFormat="1" applyFont="1" applyFill="1" applyBorder="1" applyAlignment="1" applyProtection="1">
      <alignment horizontal="center" vertical="center" wrapText="1"/>
      <protection hidden="1"/>
    </xf>
    <xf numFmtId="172" fontId="30" fillId="0" borderId="38" xfId="54" applyNumberFormat="1" applyFont="1" applyFill="1" applyBorder="1" applyAlignment="1" applyProtection="1">
      <alignment horizontal="center" vertical="center" wrapText="1"/>
      <protection hidden="1"/>
    </xf>
    <xf numFmtId="172" fontId="30" fillId="0" borderId="29" xfId="54" applyNumberFormat="1" applyFont="1" applyFill="1" applyBorder="1" applyAlignment="1" applyProtection="1">
      <alignment horizontal="center" vertical="center" wrapText="1"/>
      <protection hidden="1"/>
    </xf>
    <xf numFmtId="172" fontId="30" fillId="0" borderId="36" xfId="54" applyNumberFormat="1" applyFont="1" applyFill="1" applyBorder="1" applyAlignment="1" applyProtection="1">
      <alignment horizontal="center" vertical="center" wrapText="1"/>
      <protection hidden="1"/>
    </xf>
    <xf numFmtId="172" fontId="30" fillId="0" borderId="14" xfId="54" applyNumberFormat="1" applyFont="1" applyFill="1" applyBorder="1" applyAlignment="1" applyProtection="1">
      <alignment horizontal="center" vertical="center" wrapText="1"/>
      <protection hidden="1"/>
    </xf>
    <xf numFmtId="172" fontId="30" fillId="0" borderId="13" xfId="54" applyNumberFormat="1" applyFont="1" applyFill="1" applyBorder="1" applyAlignment="1" applyProtection="1">
      <alignment horizontal="center" vertical="center" wrapText="1"/>
      <protection hidden="1"/>
    </xf>
    <xf numFmtId="172" fontId="30" fillId="0" borderId="30" xfId="54" applyNumberFormat="1" applyFont="1" applyFill="1" applyBorder="1" applyAlignment="1" applyProtection="1">
      <alignment horizontal="center" vertical="center" wrapText="1"/>
      <protection hidden="1"/>
    </xf>
    <xf numFmtId="172" fontId="30" fillId="0" borderId="45" xfId="54" applyNumberFormat="1" applyFont="1" applyFill="1" applyBorder="1" applyAlignment="1" applyProtection="1">
      <alignment horizontal="center" vertical="center" wrapText="1"/>
      <protection hidden="1"/>
    </xf>
    <xf numFmtId="172" fontId="30" fillId="0" borderId="62" xfId="54" applyNumberFormat="1" applyFont="1" applyFill="1" applyBorder="1" applyAlignment="1" applyProtection="1">
      <alignment horizontal="center" vertical="center" wrapText="1"/>
      <protection hidden="1"/>
    </xf>
    <xf numFmtId="172" fontId="30" fillId="0" borderId="52" xfId="54" applyNumberFormat="1" applyFont="1" applyFill="1" applyBorder="1" applyAlignment="1" applyProtection="1">
      <alignment horizontal="center" vertical="center" wrapText="1"/>
      <protection hidden="1"/>
    </xf>
    <xf numFmtId="172" fontId="30" fillId="0" borderId="41" xfId="54" applyNumberFormat="1" applyFont="1" applyFill="1" applyBorder="1" applyAlignment="1" applyProtection="1">
      <alignment horizontal="center" vertical="center" wrapText="1"/>
      <protection hidden="1"/>
    </xf>
    <xf numFmtId="172" fontId="30" fillId="0" borderId="59" xfId="54" applyNumberFormat="1" applyFont="1" applyFill="1" applyBorder="1" applyAlignment="1" applyProtection="1">
      <alignment horizontal="center" vertical="center" wrapText="1"/>
      <protection hidden="1"/>
    </xf>
    <xf numFmtId="172" fontId="30" fillId="0" borderId="26" xfId="54" applyNumberFormat="1" applyFont="1" applyFill="1" applyBorder="1" applyAlignment="1" applyProtection="1">
      <alignment horizontal="center" vertical="center" wrapText="1"/>
      <protection hidden="1"/>
    </xf>
    <xf numFmtId="172" fontId="30" fillId="0" borderId="22" xfId="54" applyNumberFormat="1" applyFont="1" applyFill="1" applyBorder="1" applyAlignment="1" applyProtection="1">
      <alignment horizontal="center" vertical="center" wrapText="1"/>
      <protection hidden="1"/>
    </xf>
    <xf numFmtId="172" fontId="30" fillId="0" borderId="12" xfId="54" applyNumberFormat="1" applyFont="1" applyFill="1" applyBorder="1" applyAlignment="1" applyProtection="1">
      <alignment horizontal="center" vertical="center" wrapText="1"/>
      <protection hidden="1"/>
    </xf>
    <xf numFmtId="172" fontId="30" fillId="0" borderId="10" xfId="0" applyNumberFormat="1" applyFont="1" applyFill="1" applyBorder="1" applyAlignment="1">
      <alignment horizontal="center" vertical="center" wrapText="1"/>
    </xf>
    <xf numFmtId="172" fontId="30" fillId="0" borderId="18" xfId="54" applyNumberFormat="1" applyFont="1" applyFill="1" applyBorder="1" applyAlignment="1" applyProtection="1">
      <alignment horizontal="center" vertical="center" wrapText="1"/>
      <protection hidden="1"/>
    </xf>
    <xf numFmtId="172" fontId="29" fillId="0" borderId="19" xfId="54" applyNumberFormat="1" applyFont="1" applyFill="1" applyBorder="1" applyAlignment="1" applyProtection="1">
      <alignment horizontal="center" vertical="center" wrapText="1"/>
      <protection hidden="1"/>
    </xf>
    <xf numFmtId="172" fontId="29" fillId="0" borderId="27" xfId="54" applyNumberFormat="1" applyFont="1" applyFill="1" applyBorder="1" applyAlignment="1" applyProtection="1">
      <alignment horizontal="center" vertical="center" wrapText="1"/>
      <protection hidden="1"/>
    </xf>
    <xf numFmtId="172" fontId="29" fillId="0" borderId="22" xfId="54" applyNumberFormat="1" applyFont="1" applyFill="1" applyBorder="1" applyAlignment="1" applyProtection="1">
      <alignment horizontal="center" vertical="center" wrapText="1"/>
      <protection hidden="1"/>
    </xf>
    <xf numFmtId="172" fontId="29" fillId="0" borderId="29" xfId="54" applyNumberFormat="1" applyFont="1" applyFill="1" applyBorder="1" applyAlignment="1" applyProtection="1">
      <alignment horizontal="center" vertical="center" wrapText="1"/>
      <protection hidden="1"/>
    </xf>
    <xf numFmtId="172" fontId="29" fillId="0" borderId="11" xfId="54" applyNumberFormat="1" applyFont="1" applyFill="1" applyBorder="1" applyAlignment="1" applyProtection="1">
      <alignment horizontal="center" vertical="center" wrapText="1"/>
      <protection hidden="1"/>
    </xf>
    <xf numFmtId="172" fontId="29" fillId="0" borderId="14" xfId="54" applyNumberFormat="1" applyFont="1" applyFill="1" applyBorder="1" applyAlignment="1" applyProtection="1">
      <alignment horizontal="center" vertical="center" wrapText="1"/>
      <protection hidden="1"/>
    </xf>
    <xf numFmtId="172" fontId="31" fillId="0" borderId="15" xfId="54" applyNumberFormat="1" applyFont="1" applyFill="1" applyBorder="1" applyAlignment="1" applyProtection="1">
      <alignment horizontal="center" vertical="center" wrapText="1"/>
      <protection hidden="1"/>
    </xf>
    <xf numFmtId="172" fontId="35" fillId="0" borderId="17" xfId="54" applyNumberFormat="1" applyFont="1" applyFill="1" applyBorder="1" applyAlignment="1" applyProtection="1">
      <alignment horizontal="center" vertical="center" wrapText="1"/>
      <protection hidden="1"/>
    </xf>
    <xf numFmtId="172" fontId="35" fillId="0" borderId="33" xfId="54" applyNumberFormat="1" applyFont="1" applyFill="1" applyBorder="1" applyAlignment="1" applyProtection="1">
      <alignment horizontal="center" vertical="center" wrapText="1"/>
      <protection hidden="1"/>
    </xf>
    <xf numFmtId="172" fontId="35" fillId="0" borderId="33" xfId="0" applyNumberFormat="1" applyFont="1" applyFill="1" applyBorder="1" applyAlignment="1">
      <alignment horizontal="center" vertical="center" wrapText="1"/>
    </xf>
    <xf numFmtId="172" fontId="35" fillId="0" borderId="64" xfId="54" applyNumberFormat="1" applyFont="1" applyFill="1" applyBorder="1" applyAlignment="1" applyProtection="1">
      <alignment horizontal="center" vertical="center" wrapText="1"/>
      <protection hidden="1"/>
    </xf>
    <xf numFmtId="172" fontId="35" fillId="0" borderId="23" xfId="54" applyNumberFormat="1" applyFont="1" applyFill="1" applyBorder="1" applyAlignment="1" applyProtection="1">
      <alignment horizontal="center" vertical="center" wrapText="1"/>
      <protection hidden="1"/>
    </xf>
    <xf numFmtId="172" fontId="7" fillId="0" borderId="23" xfId="0" applyNumberFormat="1" applyFont="1" applyFill="1" applyBorder="1" applyAlignment="1">
      <alignment horizontal="center" vertical="center" wrapText="1"/>
    </xf>
    <xf numFmtId="172" fontId="30" fillId="0" borderId="11" xfId="54" applyNumberFormat="1" applyFont="1" applyFill="1" applyBorder="1" applyAlignment="1" applyProtection="1">
      <alignment horizontal="center" vertical="center" wrapText="1"/>
      <protection hidden="1"/>
    </xf>
    <xf numFmtId="172" fontId="30" fillId="0" borderId="45" xfId="0" applyNumberFormat="1" applyFont="1" applyFill="1" applyBorder="1" applyAlignment="1">
      <alignment horizontal="center" vertical="center" wrapText="1"/>
    </xf>
    <xf numFmtId="172" fontId="35" fillId="0" borderId="20" xfId="54" applyNumberFormat="1" applyFont="1" applyFill="1" applyBorder="1" applyAlignment="1" applyProtection="1">
      <alignment horizontal="center" vertical="center" wrapText="1"/>
      <protection hidden="1"/>
    </xf>
    <xf numFmtId="172" fontId="35" fillId="0" borderId="26" xfId="54" applyNumberFormat="1" applyFont="1" applyFill="1" applyBorder="1" applyAlignment="1" applyProtection="1">
      <alignment horizontal="center" vertical="center" wrapText="1"/>
      <protection hidden="1"/>
    </xf>
    <xf numFmtId="172" fontId="35" fillId="0" borderId="34" xfId="54" applyNumberFormat="1" applyFont="1" applyFill="1" applyBorder="1" applyAlignment="1" applyProtection="1">
      <alignment horizontal="center" vertical="center" wrapText="1"/>
      <protection hidden="1"/>
    </xf>
    <xf numFmtId="172" fontId="35" fillId="0" borderId="32" xfId="54" applyNumberFormat="1" applyFont="1" applyFill="1" applyBorder="1" applyAlignment="1" applyProtection="1">
      <alignment horizontal="center" vertical="center" wrapText="1"/>
      <protection hidden="1"/>
    </xf>
    <xf numFmtId="172" fontId="35" fillId="0" borderId="0" xfId="54" applyNumberFormat="1" applyFont="1" applyFill="1" applyBorder="1" applyAlignment="1" applyProtection="1">
      <alignment horizontal="center" vertical="center" wrapText="1"/>
      <protection hidden="1"/>
    </xf>
    <xf numFmtId="172" fontId="35" fillId="0" borderId="51" xfId="54" applyNumberFormat="1" applyFont="1" applyFill="1" applyBorder="1" applyAlignment="1" applyProtection="1">
      <alignment horizontal="center" vertical="center" wrapText="1"/>
      <protection hidden="1"/>
    </xf>
    <xf numFmtId="172" fontId="35" fillId="0" borderId="66" xfId="54" applyNumberFormat="1" applyFont="1" applyFill="1" applyBorder="1" applyAlignment="1" applyProtection="1">
      <alignment horizontal="center" vertical="center" wrapText="1"/>
      <protection hidden="1"/>
    </xf>
    <xf numFmtId="172" fontId="30" fillId="0" borderId="11" xfId="0" applyNumberFormat="1" applyFont="1" applyFill="1" applyBorder="1" applyAlignment="1">
      <alignment horizontal="center" vertical="center" wrapText="1"/>
    </xf>
    <xf numFmtId="172" fontId="30" fillId="0" borderId="16" xfId="54" applyNumberFormat="1" applyFont="1" applyFill="1" applyBorder="1" applyAlignment="1" applyProtection="1">
      <alignment horizontal="center" vertical="center" wrapText="1"/>
      <protection hidden="1"/>
    </xf>
    <xf numFmtId="172" fontId="30" fillId="0" borderId="17" xfId="54" applyNumberFormat="1" applyFont="1" applyFill="1" applyBorder="1" applyAlignment="1" applyProtection="1">
      <alignment horizontal="center" vertical="center" wrapText="1"/>
      <protection hidden="1"/>
    </xf>
    <xf numFmtId="172" fontId="35" fillId="0" borderId="30" xfId="54" applyNumberFormat="1" applyFont="1" applyFill="1" applyBorder="1" applyAlignment="1" applyProtection="1">
      <alignment horizontal="center" vertical="center" wrapText="1"/>
      <protection hidden="1"/>
    </xf>
    <xf numFmtId="172" fontId="35" fillId="0" borderId="45" xfId="54" applyNumberFormat="1" applyFont="1" applyFill="1" applyBorder="1" applyAlignment="1" applyProtection="1">
      <alignment horizontal="center" vertical="center" wrapText="1"/>
      <protection hidden="1"/>
    </xf>
    <xf numFmtId="172" fontId="30" fillId="0" borderId="67" xfId="0" applyNumberFormat="1" applyFont="1" applyFill="1" applyBorder="1" applyAlignment="1">
      <alignment horizontal="center" vertical="center" wrapText="1"/>
    </xf>
    <xf numFmtId="172" fontId="30" fillId="0" borderId="51" xfId="0" applyNumberFormat="1" applyFont="1" applyFill="1" applyBorder="1" applyAlignment="1">
      <alignment horizontal="center" vertical="center" wrapText="1"/>
    </xf>
    <xf numFmtId="172" fontId="30" fillId="0" borderId="69" xfId="0" applyNumberFormat="1" applyFont="1" applyFill="1" applyBorder="1" applyAlignment="1">
      <alignment horizontal="center" vertical="center" wrapText="1"/>
    </xf>
    <xf numFmtId="172" fontId="30" fillId="0" borderId="87" xfId="0" applyNumberFormat="1" applyFont="1" applyFill="1" applyBorder="1" applyAlignment="1">
      <alignment horizontal="center" vertical="center" wrapText="1"/>
    </xf>
    <xf numFmtId="172" fontId="31" fillId="0" borderId="87" xfId="0" applyNumberFormat="1" applyFont="1" applyFill="1" applyBorder="1" applyAlignment="1">
      <alignment horizontal="center" vertical="center" wrapText="1"/>
    </xf>
    <xf numFmtId="172" fontId="30" fillId="0" borderId="24" xfId="0" applyNumberFormat="1" applyFont="1" applyFill="1" applyBorder="1" applyAlignment="1">
      <alignment horizontal="center" vertical="center" wrapText="1"/>
    </xf>
    <xf numFmtId="172" fontId="30" fillId="0" borderId="15" xfId="0" applyNumberFormat="1" applyFont="1" applyFill="1" applyBorder="1" applyAlignment="1">
      <alignment horizontal="center" vertical="center" wrapText="1"/>
    </xf>
    <xf numFmtId="172" fontId="30" fillId="0" borderId="12" xfId="0" applyNumberFormat="1" applyFont="1" applyFill="1" applyBorder="1" applyAlignment="1">
      <alignment horizontal="center" vertical="center" wrapText="1"/>
    </xf>
    <xf numFmtId="172" fontId="33" fillId="0" borderId="13" xfId="0" applyNumberFormat="1" applyFont="1" applyFill="1" applyBorder="1" applyAlignment="1">
      <alignment horizontal="center" vertical="center" wrapText="1"/>
    </xf>
    <xf numFmtId="172" fontId="30" fillId="0" borderId="29" xfId="0" applyNumberFormat="1" applyFont="1" applyFill="1" applyBorder="1" applyAlignment="1">
      <alignment horizontal="center" vertical="center" wrapText="1"/>
    </xf>
    <xf numFmtId="172" fontId="30" fillId="0" borderId="22" xfId="0" applyNumberFormat="1" applyFont="1" applyFill="1" applyBorder="1" applyAlignment="1">
      <alignment horizontal="center" vertical="center" wrapText="1"/>
    </xf>
    <xf numFmtId="172" fontId="33" fillId="0" borderId="29" xfId="0" applyNumberFormat="1" applyFont="1" applyFill="1" applyBorder="1" applyAlignment="1">
      <alignment horizontal="center" vertical="center" wrapText="1"/>
    </xf>
    <xf numFmtId="172" fontId="93" fillId="0" borderId="22" xfId="0" applyNumberFormat="1" applyFont="1" applyFill="1" applyBorder="1" applyAlignment="1">
      <alignment horizontal="center"/>
    </xf>
    <xf numFmtId="172" fontId="93" fillId="0" borderId="29" xfId="0" applyNumberFormat="1" applyFont="1" applyFill="1" applyBorder="1" applyAlignment="1">
      <alignment horizontal="center"/>
    </xf>
    <xf numFmtId="172" fontId="94" fillId="0" borderId="22" xfId="0" applyNumberFormat="1" applyFont="1" applyFill="1" applyBorder="1" applyAlignment="1">
      <alignment horizontal="center"/>
    </xf>
    <xf numFmtId="172" fontId="30" fillId="0" borderId="14" xfId="0" applyNumberFormat="1" applyFont="1" applyFill="1" applyBorder="1" applyAlignment="1">
      <alignment horizontal="center" vertical="center" wrapText="1"/>
    </xf>
    <xf numFmtId="172" fontId="33" fillId="0" borderId="11" xfId="0" applyNumberFormat="1" applyFont="1" applyFill="1" applyBorder="1" applyAlignment="1">
      <alignment horizontal="center" vertical="center" wrapText="1"/>
    </xf>
    <xf numFmtId="172" fontId="93" fillId="0" borderId="11" xfId="0" applyNumberFormat="1" applyFont="1" applyFill="1" applyBorder="1" applyAlignment="1">
      <alignment horizontal="center"/>
    </xf>
    <xf numFmtId="172" fontId="93" fillId="0" borderId="14" xfId="0" applyNumberFormat="1" applyFont="1" applyFill="1" applyBorder="1" applyAlignment="1">
      <alignment horizontal="center"/>
    </xf>
    <xf numFmtId="172" fontId="94" fillId="0" borderId="11" xfId="0" applyNumberFormat="1" applyFont="1" applyFill="1" applyBorder="1" applyAlignment="1">
      <alignment horizontal="center"/>
    </xf>
    <xf numFmtId="172" fontId="38" fillId="0" borderId="62" xfId="62" applyNumberFormat="1" applyFont="1" applyFill="1" applyBorder="1" applyAlignment="1">
      <alignment horizontal="center" vertical="center" wrapText="1"/>
    </xf>
    <xf numFmtId="172" fontId="38" fillId="0" borderId="62" xfId="0" applyNumberFormat="1" applyFont="1" applyFill="1" applyBorder="1" applyAlignment="1">
      <alignment horizontal="center" vertical="center" wrapText="1"/>
    </xf>
    <xf numFmtId="172" fontId="0" fillId="0" borderId="65" xfId="0" applyNumberFormat="1" applyFont="1" applyFill="1" applyBorder="1" applyAlignment="1">
      <alignment horizontal="center" vertical="center" wrapText="1"/>
    </xf>
    <xf numFmtId="172" fontId="29" fillId="0" borderId="32" xfId="0" applyNumberFormat="1" applyFont="1" applyFill="1" applyBorder="1" applyAlignment="1">
      <alignment horizontal="center" vertical="center" wrapText="1"/>
    </xf>
    <xf numFmtId="172" fontId="0" fillId="0" borderId="59" xfId="0" applyNumberFormat="1" applyFont="1" applyFill="1" applyBorder="1" applyAlignment="1">
      <alignment horizontal="center" vertical="center" wrapText="1"/>
    </xf>
    <xf numFmtId="172" fontId="29" fillId="0" borderId="26" xfId="0" applyNumberFormat="1" applyFont="1" applyFill="1" applyBorder="1" applyAlignment="1">
      <alignment horizontal="center" vertical="center" wrapText="1"/>
    </xf>
    <xf numFmtId="172" fontId="0" fillId="0" borderId="22" xfId="0" applyNumberFormat="1" applyFont="1" applyFill="1" applyBorder="1" applyAlignment="1">
      <alignment horizontal="center" vertical="center" wrapText="1"/>
    </xf>
    <xf numFmtId="172" fontId="29" fillId="0" borderId="29" xfId="0" applyNumberFormat="1" applyFont="1" applyFill="1" applyBorder="1" applyAlignment="1">
      <alignment horizontal="center" vertical="center" wrapText="1"/>
    </xf>
    <xf numFmtId="172" fontId="5" fillId="0" borderId="15" xfId="54" applyNumberFormat="1" applyFont="1" applyFill="1" applyBorder="1" applyAlignment="1" applyProtection="1">
      <alignment horizontal="center" vertical="center" wrapText="1"/>
      <protection hidden="1"/>
    </xf>
    <xf numFmtId="172" fontId="0" fillId="0" borderId="58" xfId="54" applyNumberFormat="1" applyFont="1" applyFill="1" applyBorder="1" applyAlignment="1" applyProtection="1">
      <alignment horizontal="center" vertical="center" wrapText="1"/>
      <protection hidden="1"/>
    </xf>
    <xf numFmtId="172" fontId="0" fillId="0" borderId="0" xfId="54" applyNumberFormat="1" applyFont="1" applyFill="1" applyBorder="1" applyAlignment="1" applyProtection="1">
      <alignment horizontal="center" vertical="center" wrapText="1"/>
      <protection hidden="1"/>
    </xf>
    <xf numFmtId="172" fontId="0" fillId="0" borderId="32" xfId="54" applyNumberFormat="1" applyFont="1" applyFill="1" applyBorder="1" applyAlignment="1" applyProtection="1">
      <alignment horizontal="center" vertical="center" wrapText="1"/>
      <protection hidden="1"/>
    </xf>
    <xf numFmtId="172" fontId="0" fillId="0" borderId="29" xfId="54" applyNumberFormat="1" applyFont="1" applyFill="1" applyBorder="1" applyAlignment="1" applyProtection="1">
      <alignment horizontal="center" vertical="center" wrapText="1"/>
      <protection hidden="1"/>
    </xf>
    <xf numFmtId="172" fontId="0" fillId="0" borderId="26" xfId="54" applyNumberFormat="1" applyFont="1" applyFill="1" applyBorder="1" applyAlignment="1" applyProtection="1">
      <alignment horizontal="center" vertical="center" wrapText="1"/>
      <protection hidden="1"/>
    </xf>
    <xf numFmtId="172" fontId="0" fillId="0" borderId="23" xfId="54" applyNumberFormat="1" applyFont="1" applyFill="1" applyBorder="1" applyAlignment="1" applyProtection="1">
      <alignment horizontal="center" vertical="center" wrapText="1"/>
      <protection hidden="1"/>
    </xf>
    <xf numFmtId="172" fontId="0" fillId="0" borderId="54" xfId="54" applyNumberFormat="1" applyFont="1" applyFill="1" applyBorder="1" applyAlignment="1" applyProtection="1">
      <alignment horizontal="center" vertical="center" wrapText="1"/>
      <protection hidden="1"/>
    </xf>
    <xf numFmtId="172" fontId="0" fillId="0" borderId="57" xfId="54" applyNumberFormat="1" applyFont="1" applyFill="1" applyBorder="1" applyAlignment="1" applyProtection="1">
      <alignment horizontal="center" vertical="center" wrapText="1"/>
      <protection hidden="1"/>
    </xf>
    <xf numFmtId="172" fontId="0" fillId="0" borderId="58" xfId="54" applyNumberFormat="1" applyFont="1" applyFill="1" applyBorder="1" applyAlignment="1" applyProtection="1">
      <alignment horizontal="center" vertical="center" wrapText="1"/>
      <protection hidden="1"/>
    </xf>
    <xf numFmtId="172" fontId="0" fillId="0" borderId="16" xfId="54" applyNumberFormat="1" applyFont="1" applyFill="1" applyBorder="1" applyAlignment="1" applyProtection="1">
      <alignment horizontal="center" vertical="center" wrapText="1"/>
      <protection hidden="1"/>
    </xf>
    <xf numFmtId="172" fontId="0" fillId="0" borderId="28" xfId="54" applyNumberFormat="1" applyFont="1" applyFill="1" applyBorder="1" applyAlignment="1" applyProtection="1">
      <alignment horizontal="center" vertical="center" wrapText="1"/>
      <protection hidden="1"/>
    </xf>
    <xf numFmtId="172" fontId="0" fillId="0" borderId="34" xfId="54" applyNumberFormat="1" applyFont="1" applyFill="1" applyBorder="1" applyAlignment="1" applyProtection="1">
      <alignment horizontal="center" vertical="center" wrapText="1"/>
      <protection hidden="1"/>
    </xf>
    <xf numFmtId="172" fontId="0" fillId="0" borderId="14" xfId="54" applyNumberFormat="1" applyFont="1" applyFill="1" applyBorder="1" applyAlignment="1" applyProtection="1">
      <alignment horizontal="center" vertical="center" wrapText="1"/>
      <protection hidden="1"/>
    </xf>
    <xf numFmtId="172" fontId="5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 horizontal="center" vertical="center" wrapText="1"/>
    </xf>
    <xf numFmtId="172" fontId="23" fillId="0" borderId="0" xfId="62" applyNumberFormat="1" applyFont="1" applyFill="1" applyBorder="1" applyAlignment="1">
      <alignment horizontal="center" vertical="center" wrapText="1"/>
    </xf>
    <xf numFmtId="172" fontId="92" fillId="0" borderId="0" xfId="0" applyNumberFormat="1" applyFont="1" applyFill="1" applyBorder="1" applyAlignment="1">
      <alignment horizontal="center" vertical="center" wrapText="1"/>
    </xf>
    <xf numFmtId="172" fontId="34" fillId="0" borderId="0" xfId="54" applyNumberFormat="1" applyFont="1" applyFill="1" applyBorder="1" applyAlignment="1" applyProtection="1">
      <alignment horizontal="center" vertical="center" wrapText="1"/>
      <protection hidden="1"/>
    </xf>
    <xf numFmtId="172" fontId="29" fillId="0" borderId="0" xfId="54" applyNumberFormat="1" applyFont="1" applyFill="1" applyBorder="1" applyAlignment="1" applyProtection="1">
      <alignment horizontal="center" vertical="center" wrapText="1"/>
      <protection hidden="1"/>
    </xf>
    <xf numFmtId="172" fontId="31" fillId="0" borderId="0" xfId="54" applyNumberFormat="1" applyFont="1" applyFill="1" applyBorder="1" applyAlignment="1" applyProtection="1">
      <alignment horizontal="center" vertical="center" wrapText="1"/>
      <protection hidden="1"/>
    </xf>
    <xf numFmtId="172" fontId="7" fillId="0" borderId="0" xfId="0" applyNumberFormat="1" applyFont="1" applyFill="1" applyBorder="1" applyAlignment="1">
      <alignment horizontal="center" vertical="center" wrapText="1"/>
    </xf>
    <xf numFmtId="172" fontId="31" fillId="0" borderId="0" xfId="0" applyNumberFormat="1" applyFont="1" applyFill="1" applyBorder="1" applyAlignment="1">
      <alignment horizontal="center" vertical="center" wrapText="1"/>
    </xf>
    <xf numFmtId="172" fontId="38" fillId="0" borderId="0" xfId="62" applyNumberFormat="1" applyFont="1" applyFill="1" applyBorder="1" applyAlignment="1">
      <alignment horizontal="center" vertical="center" wrapText="1"/>
    </xf>
    <xf numFmtId="172" fontId="38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29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5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95" fillId="0" borderId="15" xfId="0" applyFont="1" applyFill="1" applyBorder="1" applyAlignment="1">
      <alignment wrapText="1"/>
    </xf>
    <xf numFmtId="0" fontId="90" fillId="0" borderId="22" xfId="0" applyFont="1" applyFill="1" applyBorder="1" applyAlignment="1">
      <alignment horizontal="right"/>
    </xf>
    <xf numFmtId="0" fontId="96" fillId="0" borderId="20" xfId="0" applyFont="1" applyFill="1" applyBorder="1" applyAlignment="1">
      <alignment horizontal="justify" vertical="top" wrapText="1"/>
    </xf>
    <xf numFmtId="192" fontId="30" fillId="0" borderId="0" xfId="54" applyNumberFormat="1" applyFont="1" applyFill="1" applyBorder="1" applyAlignment="1" applyProtection="1">
      <alignment/>
      <protection hidden="1"/>
    </xf>
    <xf numFmtId="0" fontId="2" fillId="0" borderId="15" xfId="0" applyFont="1" applyFill="1" applyBorder="1" applyAlignment="1">
      <alignment/>
    </xf>
    <xf numFmtId="0" fontId="2" fillId="0" borderId="12" xfId="54" applyNumberFormat="1" applyFont="1" applyFill="1" applyBorder="1" applyAlignment="1" applyProtection="1">
      <alignment horizontal="left" wrapText="1"/>
      <protection hidden="1"/>
    </xf>
    <xf numFmtId="0" fontId="0" fillId="0" borderId="50" xfId="0" applyFill="1" applyBorder="1" applyAlignment="1">
      <alignment wrapText="1"/>
    </xf>
    <xf numFmtId="172" fontId="0" fillId="0" borderId="0" xfId="0" applyNumberFormat="1" applyFill="1" applyAlignment="1">
      <alignment/>
    </xf>
    <xf numFmtId="172" fontId="26" fillId="0" borderId="33" xfId="0" applyNumberFormat="1" applyFont="1" applyFill="1" applyBorder="1" applyAlignment="1">
      <alignment horizontal="center" vertical="center" wrapText="1"/>
    </xf>
    <xf numFmtId="172" fontId="25" fillId="0" borderId="21" xfId="0" applyNumberFormat="1" applyFont="1" applyFill="1" applyBorder="1" applyAlignment="1">
      <alignment horizontal="center" vertical="center" wrapText="1"/>
    </xf>
    <xf numFmtId="172" fontId="26" fillId="0" borderId="32" xfId="0" applyNumberFormat="1" applyFont="1" applyFill="1" applyBorder="1" applyAlignment="1">
      <alignment horizontal="center" vertical="center" wrapText="1"/>
    </xf>
    <xf numFmtId="3" fontId="26" fillId="33" borderId="32" xfId="0" applyNumberFormat="1" applyFont="1" applyFill="1" applyBorder="1" applyAlignment="1">
      <alignment/>
    </xf>
    <xf numFmtId="172" fontId="22" fillId="0" borderId="32" xfId="0" applyNumberFormat="1" applyFont="1" applyFill="1" applyBorder="1" applyAlignment="1">
      <alignment horizontal="center" vertical="center" wrapText="1"/>
    </xf>
    <xf numFmtId="172" fontId="22" fillId="0" borderId="45" xfId="0" applyNumberFormat="1" applyFont="1" applyFill="1" applyBorder="1" applyAlignment="1">
      <alignment horizontal="center" vertical="center" wrapText="1"/>
    </xf>
    <xf numFmtId="172" fontId="22" fillId="0" borderId="39" xfId="0" applyNumberFormat="1" applyFont="1" applyFill="1" applyBorder="1" applyAlignment="1">
      <alignment horizontal="center" vertical="center" wrapText="1"/>
    </xf>
    <xf numFmtId="172" fontId="24" fillId="0" borderId="11" xfId="0" applyNumberFormat="1" applyFont="1" applyFill="1" applyBorder="1" applyAlignment="1">
      <alignment horizontal="center" vertical="center" wrapText="1"/>
    </xf>
    <xf numFmtId="172" fontId="23" fillId="0" borderId="15" xfId="62" applyNumberFormat="1" applyFont="1" applyFill="1" applyBorder="1" applyAlignment="1">
      <alignment horizontal="center" vertical="center" wrapText="1"/>
    </xf>
    <xf numFmtId="172" fontId="22" fillId="0" borderId="90" xfId="0" applyNumberFormat="1" applyFont="1" applyFill="1" applyBorder="1" applyAlignment="1">
      <alignment horizontal="center" vertical="center" wrapText="1"/>
    </xf>
    <xf numFmtId="172" fontId="23" fillId="0" borderId="24" xfId="0" applyNumberFormat="1" applyFont="1" applyFill="1" applyBorder="1" applyAlignment="1">
      <alignment horizontal="center" vertical="center" wrapText="1"/>
    </xf>
    <xf numFmtId="172" fontId="25" fillId="0" borderId="25" xfId="0" applyNumberFormat="1" applyFont="1" applyFill="1" applyBorder="1" applyAlignment="1">
      <alignment horizontal="center" vertical="center" wrapText="1"/>
    </xf>
    <xf numFmtId="172" fontId="25" fillId="0" borderId="63" xfId="0" applyNumberFormat="1" applyFont="1" applyFill="1" applyBorder="1" applyAlignment="1">
      <alignment horizontal="center" vertical="center" wrapText="1"/>
    </xf>
    <xf numFmtId="172" fontId="25" fillId="0" borderId="27" xfId="0" applyNumberFormat="1" applyFont="1" applyFill="1" applyBorder="1" applyAlignment="1">
      <alignment horizontal="center" vertical="center" wrapText="1"/>
    </xf>
    <xf numFmtId="172" fontId="25" fillId="0" borderId="29" xfId="0" applyNumberFormat="1" applyFont="1" applyFill="1" applyBorder="1" applyAlignment="1">
      <alignment horizontal="center" vertical="center" wrapText="1"/>
    </xf>
    <xf numFmtId="172" fontId="25" fillId="0" borderId="64" xfId="0" applyNumberFormat="1" applyFont="1" applyFill="1" applyBorder="1" applyAlignment="1">
      <alignment horizontal="center" vertical="center" wrapText="1"/>
    </xf>
    <xf numFmtId="172" fontId="25" fillId="0" borderId="24" xfId="0" applyNumberFormat="1" applyFont="1" applyFill="1" applyBorder="1" applyAlignment="1">
      <alignment horizontal="center" vertical="center" wrapText="1"/>
    </xf>
    <xf numFmtId="172" fontId="23" fillId="0" borderId="14" xfId="0" applyNumberFormat="1" applyFont="1" applyFill="1" applyBorder="1" applyAlignment="1">
      <alignment horizontal="center" vertical="center" wrapText="1"/>
    </xf>
    <xf numFmtId="172" fontId="25" fillId="0" borderId="91" xfId="0" applyNumberFormat="1" applyFont="1" applyFill="1" applyBorder="1" applyAlignment="1">
      <alignment horizontal="center" vertical="center" wrapText="1"/>
    </xf>
    <xf numFmtId="172" fontId="25" fillId="0" borderId="14" xfId="0" applyNumberFormat="1" applyFont="1" applyFill="1" applyBorder="1" applyAlignment="1">
      <alignment horizontal="center" vertical="center" wrapText="1"/>
    </xf>
    <xf numFmtId="0" fontId="96" fillId="0" borderId="22" xfId="0" applyFont="1" applyFill="1" applyBorder="1" applyAlignment="1">
      <alignment vertical="top" wrapText="1"/>
    </xf>
    <xf numFmtId="0" fontId="21" fillId="0" borderId="0" xfId="0" applyFont="1" applyAlignment="1">
      <alignment horizontal="left" vertical="center" wrapText="1"/>
    </xf>
    <xf numFmtId="172" fontId="26" fillId="0" borderId="51" xfId="0" applyNumberFormat="1" applyFont="1" applyFill="1" applyBorder="1" applyAlignment="1">
      <alignment horizontal="center" vertical="center" wrapText="1"/>
    </xf>
    <xf numFmtId="3" fontId="22" fillId="0" borderId="51" xfId="0" applyNumberFormat="1" applyFont="1" applyFill="1" applyBorder="1" applyAlignment="1">
      <alignment horizontal="center" vertical="center" wrapText="1"/>
    </xf>
    <xf numFmtId="172" fontId="23" fillId="0" borderId="51" xfId="0" applyNumberFormat="1" applyFont="1" applyFill="1" applyBorder="1" applyAlignment="1">
      <alignment horizontal="center" vertical="center" wrapText="1"/>
    </xf>
    <xf numFmtId="172" fontId="87" fillId="0" borderId="51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2" fontId="5" fillId="0" borderId="39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 wrapText="1"/>
    </xf>
    <xf numFmtId="172" fontId="5" fillId="0" borderId="36" xfId="0" applyNumberFormat="1" applyFont="1" applyFill="1" applyBorder="1" applyAlignment="1">
      <alignment horizontal="center" vertical="center" wrapText="1"/>
    </xf>
    <xf numFmtId="172" fontId="5" fillId="0" borderId="32" xfId="0" applyNumberFormat="1" applyFont="1" applyFill="1" applyBorder="1" applyAlignment="1">
      <alignment horizontal="center" vertical="center" wrapText="1"/>
    </xf>
    <xf numFmtId="172" fontId="5" fillId="0" borderId="2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97" fillId="0" borderId="0" xfId="53" applyFont="1" applyFill="1" applyAlignment="1">
      <alignment horizontal="center"/>
      <protection/>
    </xf>
    <xf numFmtId="0" fontId="97" fillId="0" borderId="0" xfId="0" applyFont="1" applyFill="1" applyAlignment="1">
      <alignment horizontal="center"/>
    </xf>
    <xf numFmtId="0" fontId="88" fillId="0" borderId="0" xfId="0" applyFont="1" applyFill="1" applyAlignment="1">
      <alignment horizontal="center"/>
    </xf>
    <xf numFmtId="172" fontId="5" fillId="0" borderId="39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93"/>
  <sheetViews>
    <sheetView tabSelected="1" zoomScale="80" zoomScaleNormal="80" zoomScalePageLayoutView="0" workbookViewId="0" topLeftCell="B1">
      <selection activeCell="B272" sqref="A272:IV275"/>
    </sheetView>
  </sheetViews>
  <sheetFormatPr defaultColWidth="9.00390625" defaultRowHeight="12.75"/>
  <cols>
    <col min="1" max="1" width="9.125" style="0" hidden="1" customWidth="1"/>
    <col min="2" max="2" width="28.00390625" style="0" customWidth="1"/>
    <col min="3" max="3" width="69.125" style="0" customWidth="1"/>
    <col min="4" max="4" width="27.25390625" style="726" customWidth="1"/>
    <col min="5" max="5" width="20.00390625" style="726" customWidth="1"/>
    <col min="6" max="6" width="29.00390625" style="726" customWidth="1"/>
    <col min="7" max="7" width="18.125" style="727" customWidth="1"/>
    <col min="8" max="8" width="13.75390625" style="727" customWidth="1"/>
    <col min="9" max="9" width="9.125" style="76" customWidth="1"/>
    <col min="10" max="10" width="20.00390625" style="0" hidden="1" customWidth="1"/>
    <col min="11" max="11" width="31.75390625" style="0" customWidth="1"/>
  </cols>
  <sheetData>
    <row r="2" spans="2:8" ht="18.75">
      <c r="B2" s="1003" t="s">
        <v>191</v>
      </c>
      <c r="C2" s="1003"/>
      <c r="D2" s="1003"/>
      <c r="E2" s="1003"/>
      <c r="F2" s="1003"/>
      <c r="G2" s="1003"/>
      <c r="H2" s="1003"/>
    </row>
    <row r="3" spans="2:8" ht="15">
      <c r="B3" s="1004" t="s">
        <v>502</v>
      </c>
      <c r="C3" s="1004"/>
      <c r="D3" s="1004"/>
      <c r="E3" s="1004"/>
      <c r="F3" s="1004"/>
      <c r="G3" s="1004"/>
      <c r="H3" s="1004"/>
    </row>
    <row r="4" spans="2:8" ht="15">
      <c r="B4" s="1005" t="s">
        <v>527</v>
      </c>
      <c r="C4" s="1005"/>
      <c r="D4" s="1005"/>
      <c r="E4" s="1005"/>
      <c r="F4" s="1005"/>
      <c r="G4" s="1005"/>
      <c r="H4" s="1005"/>
    </row>
    <row r="5" spans="2:8" ht="15.75">
      <c r="B5" s="1006"/>
      <c r="C5" s="1006"/>
      <c r="D5" s="1006"/>
      <c r="E5" s="1006"/>
      <c r="F5" s="1006"/>
      <c r="G5" s="1006"/>
      <c r="H5" s="1006"/>
    </row>
    <row r="6" spans="2:10" ht="18.75" customHeight="1" thickBot="1">
      <c r="B6" s="496"/>
      <c r="C6" s="496"/>
      <c r="D6" s="803"/>
      <c r="E6" s="803"/>
      <c r="F6" s="803"/>
      <c r="G6" s="538"/>
      <c r="H6" s="538"/>
      <c r="J6" s="496"/>
    </row>
    <row r="7" spans="2:10" ht="13.5" thickBot="1">
      <c r="B7" s="994" t="s">
        <v>503</v>
      </c>
      <c r="C7" s="394" t="s">
        <v>192</v>
      </c>
      <c r="D7" s="1007" t="s">
        <v>500</v>
      </c>
      <c r="E7" s="991" t="s">
        <v>528</v>
      </c>
      <c r="F7" s="998" t="s">
        <v>529</v>
      </c>
      <c r="G7" s="1001" t="s">
        <v>193</v>
      </c>
      <c r="H7" s="1002"/>
      <c r="J7" s="988" t="s">
        <v>501</v>
      </c>
    </row>
    <row r="8" spans="2:10" ht="12.75">
      <c r="B8" s="995"/>
      <c r="C8" s="395" t="s">
        <v>194</v>
      </c>
      <c r="D8" s="1008"/>
      <c r="E8" s="992"/>
      <c r="F8" s="999"/>
      <c r="G8" s="539" t="s">
        <v>195</v>
      </c>
      <c r="H8" s="539" t="s">
        <v>6</v>
      </c>
      <c r="J8" s="989"/>
    </row>
    <row r="9" spans="2:10" ht="13.5" thickBot="1">
      <c r="B9" s="996"/>
      <c r="C9" s="396"/>
      <c r="D9" s="1009"/>
      <c r="E9" s="993"/>
      <c r="F9" s="1000"/>
      <c r="G9" s="540" t="s">
        <v>165</v>
      </c>
      <c r="H9" s="540" t="s">
        <v>530</v>
      </c>
      <c r="J9" s="990"/>
    </row>
    <row r="10" spans="2:10" ht="16.5" thickBot="1">
      <c r="B10" s="30" t="s">
        <v>219</v>
      </c>
      <c r="C10" s="397" t="s">
        <v>517</v>
      </c>
      <c r="D10" s="804">
        <f>SUM(D11+D65)</f>
        <v>667724.3</v>
      </c>
      <c r="E10" s="804">
        <f>SUM(E11+E65)</f>
        <v>491786.5</v>
      </c>
      <c r="F10" s="541">
        <f>SUM(F11+F65)</f>
        <v>426033.5000000001</v>
      </c>
      <c r="G10" s="542">
        <f aca="true" t="shared" si="0" ref="G10:G19">F10/D10*100</f>
        <v>63.80380345600724</v>
      </c>
      <c r="H10" s="543">
        <f aca="true" t="shared" si="1" ref="H10:H19">F10/E10*100</f>
        <v>86.62976718555717</v>
      </c>
      <c r="J10" s="164">
        <f>SUM(J11+J65)</f>
        <v>525721</v>
      </c>
    </row>
    <row r="11" spans="2:10" ht="16.5" thickBot="1">
      <c r="B11" s="345"/>
      <c r="C11" s="398" t="s">
        <v>271</v>
      </c>
      <c r="D11" s="805">
        <f>SUM(D12+D21+D30+D44+D54)</f>
        <v>483733</v>
      </c>
      <c r="E11" s="805">
        <f>SUM(E12+E21+E30+E44+E54)</f>
        <v>348864.8</v>
      </c>
      <c r="F11" s="544">
        <f>SUM(F12+F21+F30+F44+F54)</f>
        <v>288967.20000000007</v>
      </c>
      <c r="G11" s="542">
        <f t="shared" si="0"/>
        <v>59.73692098740422</v>
      </c>
      <c r="H11" s="543">
        <f t="shared" si="1"/>
        <v>82.83071264283473</v>
      </c>
      <c r="J11" s="399">
        <f>SUM(J12+J21+J30+J44+J54)</f>
        <v>480971</v>
      </c>
    </row>
    <row r="12" spans="2:10" ht="22.5" customHeight="1" thickBot="1">
      <c r="B12" s="345" t="s">
        <v>217</v>
      </c>
      <c r="C12" s="46" t="s">
        <v>218</v>
      </c>
      <c r="D12" s="806">
        <f>SUM(D13)</f>
        <v>462250</v>
      </c>
      <c r="E12" s="806">
        <f>SUM(E13)</f>
        <v>332384.8</v>
      </c>
      <c r="F12" s="545">
        <f>SUM(F13)</f>
        <v>272943.9000000001</v>
      </c>
      <c r="G12" s="542">
        <f t="shared" si="0"/>
        <v>59.046814494321275</v>
      </c>
      <c r="H12" s="546">
        <f t="shared" si="1"/>
        <v>82.116841684698</v>
      </c>
      <c r="J12" s="499">
        <f>SUM(J13)</f>
        <v>460843</v>
      </c>
    </row>
    <row r="13" spans="2:10" ht="16.5" thickBot="1">
      <c r="B13" s="400" t="s">
        <v>208</v>
      </c>
      <c r="C13" s="47" t="s">
        <v>209</v>
      </c>
      <c r="D13" s="807">
        <f>SUM(D14+D15+D18+D19)</f>
        <v>462250</v>
      </c>
      <c r="E13" s="807">
        <f>SUM(E14+E15+E18+E19)</f>
        <v>332384.8</v>
      </c>
      <c r="F13" s="794">
        <f>F14+F15+F18+F19</f>
        <v>272943.9000000001</v>
      </c>
      <c r="G13" s="542">
        <f t="shared" si="0"/>
        <v>59.046814494321275</v>
      </c>
      <c r="H13" s="547">
        <f t="shared" si="1"/>
        <v>82.116841684698</v>
      </c>
      <c r="J13" s="500">
        <f>SUM(J14+J15+J18+J19)</f>
        <v>460843</v>
      </c>
    </row>
    <row r="14" spans="2:10" ht="38.25" customHeight="1" hidden="1">
      <c r="B14" s="45" t="s">
        <v>275</v>
      </c>
      <c r="C14" s="48" t="s">
        <v>356</v>
      </c>
      <c r="D14" s="548">
        <v>81</v>
      </c>
      <c r="E14" s="548">
        <v>60</v>
      </c>
      <c r="F14" s="548">
        <v>4.2</v>
      </c>
      <c r="G14" s="549">
        <f t="shared" si="0"/>
        <v>5.185185185185186</v>
      </c>
      <c r="H14" s="550">
        <f t="shared" si="1"/>
        <v>7.000000000000001</v>
      </c>
      <c r="J14" s="501">
        <v>16550</v>
      </c>
    </row>
    <row r="15" spans="2:10" ht="24.75" hidden="1" thickBot="1">
      <c r="B15" s="401" t="s">
        <v>210</v>
      </c>
      <c r="C15" s="49" t="s">
        <v>284</v>
      </c>
      <c r="D15" s="551">
        <f>SUM(D16+D17)</f>
        <v>452899</v>
      </c>
      <c r="E15" s="551">
        <f>SUM(E16+E17)</f>
        <v>325334.8</v>
      </c>
      <c r="F15" s="551">
        <f>F16+F17</f>
        <v>271076.30000000005</v>
      </c>
      <c r="G15" s="552">
        <f t="shared" si="0"/>
        <v>59.85358766524105</v>
      </c>
      <c r="H15" s="553">
        <f t="shared" si="1"/>
        <v>83.32225756359297</v>
      </c>
      <c r="J15" s="502">
        <f>SUM(J16+J17)</f>
        <v>435023</v>
      </c>
    </row>
    <row r="16" spans="2:10" ht="57" hidden="1" thickTop="1">
      <c r="B16" s="23" t="s">
        <v>211</v>
      </c>
      <c r="C16" s="50" t="s">
        <v>212</v>
      </c>
      <c r="D16" s="554">
        <v>452873</v>
      </c>
      <c r="E16" s="554">
        <v>325308.8</v>
      </c>
      <c r="F16" s="554">
        <v>271044.9</v>
      </c>
      <c r="G16" s="549">
        <f t="shared" si="0"/>
        <v>59.8500904227013</v>
      </c>
      <c r="H16" s="555">
        <f t="shared" si="1"/>
        <v>83.31926464946537</v>
      </c>
      <c r="J16" s="503">
        <v>434997</v>
      </c>
    </row>
    <row r="17" spans="2:10" ht="57" customHeight="1" hidden="1">
      <c r="B17" s="327" t="s">
        <v>213</v>
      </c>
      <c r="C17" s="51" t="s">
        <v>214</v>
      </c>
      <c r="D17" s="556">
        <v>26</v>
      </c>
      <c r="E17" s="556">
        <v>26</v>
      </c>
      <c r="F17" s="556">
        <v>31.4</v>
      </c>
      <c r="G17" s="549">
        <f>F17/D17*100</f>
        <v>120.76923076923076</v>
      </c>
      <c r="H17" s="555"/>
      <c r="J17" s="504">
        <v>26</v>
      </c>
    </row>
    <row r="18" spans="2:10" ht="31.5" customHeight="1" hidden="1">
      <c r="B18" s="23" t="s">
        <v>215</v>
      </c>
      <c r="C18" s="52" t="s">
        <v>285</v>
      </c>
      <c r="D18" s="556">
        <v>7387</v>
      </c>
      <c r="E18" s="556">
        <v>5500</v>
      </c>
      <c r="F18" s="965">
        <v>1861</v>
      </c>
      <c r="G18" s="557">
        <f t="shared" si="0"/>
        <v>25.192906457289833</v>
      </c>
      <c r="H18" s="558">
        <f t="shared" si="1"/>
        <v>33.836363636363636</v>
      </c>
      <c r="J18" s="504">
        <v>7387</v>
      </c>
    </row>
    <row r="19" spans="2:10" ht="66.75" customHeight="1" hidden="1" thickBot="1">
      <c r="B19" s="402" t="s">
        <v>216</v>
      </c>
      <c r="C19" s="53" t="s">
        <v>357</v>
      </c>
      <c r="D19" s="582">
        <v>1883</v>
      </c>
      <c r="E19" s="582">
        <v>1490</v>
      </c>
      <c r="F19" s="966">
        <v>2.4</v>
      </c>
      <c r="G19" s="559">
        <f t="shared" si="0"/>
        <v>0.12745618693574085</v>
      </c>
      <c r="H19" s="560">
        <f t="shared" si="1"/>
        <v>0.1610738255033557</v>
      </c>
      <c r="J19" s="498">
        <v>1883</v>
      </c>
    </row>
    <row r="20" spans="2:10" s="41" customFormat="1" ht="72.75" customHeight="1" hidden="1" thickBot="1">
      <c r="B20" s="403" t="s">
        <v>34</v>
      </c>
      <c r="C20" s="404" t="s">
        <v>142</v>
      </c>
      <c r="D20" s="645"/>
      <c r="E20" s="645"/>
      <c r="F20" s="561">
        <v>0</v>
      </c>
      <c r="G20" s="562"/>
      <c r="H20" s="563"/>
      <c r="I20" s="525"/>
      <c r="J20" s="370"/>
    </row>
    <row r="21" spans="2:10" ht="15.75" thickBot="1">
      <c r="B21" s="30" t="s">
        <v>227</v>
      </c>
      <c r="C21" s="39" t="s">
        <v>228</v>
      </c>
      <c r="D21" s="794">
        <f>SUM(D23+D28+D29)</f>
        <v>12108</v>
      </c>
      <c r="E21" s="794">
        <f>SUM(E23+E28+E29)</f>
        <v>9008</v>
      </c>
      <c r="F21" s="794">
        <f>SUM(F23+F28+F29)</f>
        <v>8123.299999999999</v>
      </c>
      <c r="G21" s="564">
        <f>F21/D21*100</f>
        <v>67.09035348529898</v>
      </c>
      <c r="H21" s="547">
        <f>F21/E21*100</f>
        <v>90.17873001776198</v>
      </c>
      <c r="J21" s="495">
        <f>SUM(J23+J28+J29)</f>
        <v>11648</v>
      </c>
    </row>
    <row r="22" spans="2:10" ht="15.75">
      <c r="B22" s="405"/>
      <c r="C22" s="6" t="s">
        <v>196</v>
      </c>
      <c r="D22" s="808"/>
      <c r="E22" s="808"/>
      <c r="F22" s="967"/>
      <c r="G22" s="565"/>
      <c r="H22" s="566"/>
      <c r="J22" s="505"/>
    </row>
    <row r="23" spans="2:10" ht="16.5" thickBot="1">
      <c r="B23" s="406" t="s">
        <v>220</v>
      </c>
      <c r="C23" s="54" t="s">
        <v>197</v>
      </c>
      <c r="D23" s="809">
        <f>SUM(D24:D26)</f>
        <v>4748</v>
      </c>
      <c r="E23" s="809">
        <f>SUM(E24:E26)</f>
        <v>3245</v>
      </c>
      <c r="F23" s="809">
        <f>SUM(F24:F26)</f>
        <v>2060.1</v>
      </c>
      <c r="G23" s="567">
        <f>F23/D23*100</f>
        <v>43.38879528222409</v>
      </c>
      <c r="H23" s="568">
        <f>F23/E23*100</f>
        <v>63.485362095531585</v>
      </c>
      <c r="J23" s="506">
        <f>SUM(J24:J25)</f>
        <v>4748</v>
      </c>
    </row>
    <row r="24" spans="2:10" ht="26.25" customHeight="1" hidden="1" thickTop="1">
      <c r="B24" s="407" t="s">
        <v>221</v>
      </c>
      <c r="C24" s="408" t="s">
        <v>222</v>
      </c>
      <c r="D24" s="961">
        <v>3029</v>
      </c>
      <c r="E24" s="961">
        <v>1905</v>
      </c>
      <c r="F24" s="569">
        <v>1399.3</v>
      </c>
      <c r="G24" s="569">
        <f>F24/D24*100</f>
        <v>46.19676460878178</v>
      </c>
      <c r="H24" s="570">
        <f>F24/E24*100</f>
        <v>73.45406824146981</v>
      </c>
      <c r="J24" s="507">
        <v>3029</v>
      </c>
    </row>
    <row r="25" spans="2:10" ht="24.75" hidden="1" thickBot="1">
      <c r="B25" s="407" t="s">
        <v>223</v>
      </c>
      <c r="C25" s="409" t="s">
        <v>224</v>
      </c>
      <c r="D25" s="963">
        <v>1719</v>
      </c>
      <c r="E25" s="963">
        <v>1340</v>
      </c>
      <c r="F25" s="625">
        <v>659.6</v>
      </c>
      <c r="G25" s="559">
        <f>F25/D25*100</f>
        <v>38.37114601512507</v>
      </c>
      <c r="H25" s="560">
        <f>F25/E25*100</f>
        <v>49.22388059701493</v>
      </c>
      <c r="J25" s="508">
        <v>1719</v>
      </c>
    </row>
    <row r="26" spans="2:10" ht="24.75" hidden="1" thickBot="1">
      <c r="B26" s="981" t="s">
        <v>536</v>
      </c>
      <c r="C26" s="982" t="s">
        <v>537</v>
      </c>
      <c r="D26" s="983">
        <v>0</v>
      </c>
      <c r="E26" s="983">
        <v>0</v>
      </c>
      <c r="F26" s="641">
        <v>1.2</v>
      </c>
      <c r="G26" s="984"/>
      <c r="H26" s="984"/>
      <c r="J26" s="964"/>
    </row>
    <row r="27" spans="2:10" ht="16.5" thickTop="1">
      <c r="B27" s="393"/>
      <c r="C27" s="6" t="s">
        <v>225</v>
      </c>
      <c r="D27" s="985"/>
      <c r="E27" s="985"/>
      <c r="F27" s="986"/>
      <c r="G27" s="987"/>
      <c r="H27" s="987"/>
      <c r="J27" s="509"/>
    </row>
    <row r="28" spans="2:10" ht="16.5" thickBot="1">
      <c r="B28" s="9" t="s">
        <v>520</v>
      </c>
      <c r="C28" s="7" t="s">
        <v>226</v>
      </c>
      <c r="D28" s="575">
        <v>6570</v>
      </c>
      <c r="E28" s="575">
        <v>5017</v>
      </c>
      <c r="F28" s="968">
        <v>3974.8</v>
      </c>
      <c r="G28" s="574">
        <f aca="true" t="shared" si="2" ref="G28:G40">F28/D28*100</f>
        <v>60.499238964992394</v>
      </c>
      <c r="H28" s="546">
        <f aca="true" t="shared" si="3" ref="H28:H40">F28/E28*100</f>
        <v>79.22662945983656</v>
      </c>
      <c r="J28" s="510">
        <v>6570</v>
      </c>
    </row>
    <row r="29" spans="2:10" ht="16.5" thickBot="1">
      <c r="B29" s="400" t="s">
        <v>320</v>
      </c>
      <c r="C29" s="7" t="s">
        <v>321</v>
      </c>
      <c r="D29" s="575">
        <v>790</v>
      </c>
      <c r="E29" s="575">
        <v>746</v>
      </c>
      <c r="F29" s="575">
        <v>2088.4</v>
      </c>
      <c r="G29" s="574">
        <f t="shared" si="2"/>
        <v>264.3544303797468</v>
      </c>
      <c r="H29" s="546">
        <f t="shared" si="3"/>
        <v>279.9463806970509</v>
      </c>
      <c r="J29" s="511">
        <v>330</v>
      </c>
    </row>
    <row r="30" spans="2:10" ht="16.5" thickBot="1">
      <c r="B30" s="30" t="s">
        <v>229</v>
      </c>
      <c r="C30" s="8" t="s">
        <v>230</v>
      </c>
      <c r="D30" s="800">
        <f>SUM(D31+D34+D37)</f>
        <v>8455</v>
      </c>
      <c r="E30" s="800">
        <f>SUM(E31+E34+E37)</f>
        <v>6791</v>
      </c>
      <c r="F30" s="800">
        <f>SUM(F31+F34+F37)</f>
        <v>6931.200000000001</v>
      </c>
      <c r="G30" s="574">
        <f t="shared" si="2"/>
        <v>81.97752808988766</v>
      </c>
      <c r="H30" s="546">
        <f t="shared" si="3"/>
        <v>102.0644971285525</v>
      </c>
      <c r="J30" s="512">
        <f>SUM(J31+J34+J37)</f>
        <v>7706</v>
      </c>
    </row>
    <row r="31" spans="2:10" ht="15.75" thickBot="1">
      <c r="B31" s="10" t="s">
        <v>292</v>
      </c>
      <c r="C31" s="1" t="s">
        <v>199</v>
      </c>
      <c r="D31" s="576">
        <f>SUM(D32:D33)</f>
        <v>466</v>
      </c>
      <c r="E31" s="576">
        <f>SUM(E32:E33)</f>
        <v>340</v>
      </c>
      <c r="F31" s="576">
        <f>SUM(F32:F33)</f>
        <v>231.6</v>
      </c>
      <c r="G31" s="577">
        <f t="shared" si="2"/>
        <v>49.69957081545064</v>
      </c>
      <c r="H31" s="578">
        <f t="shared" si="3"/>
        <v>68.11764705882352</v>
      </c>
      <c r="J31" s="513">
        <f>SUM(J32:J33)</f>
        <v>322</v>
      </c>
    </row>
    <row r="32" spans="2:10" ht="27.75" customHeight="1" hidden="1" thickTop="1">
      <c r="B32" s="15" t="s">
        <v>293</v>
      </c>
      <c r="C32" s="79" t="s">
        <v>167</v>
      </c>
      <c r="D32" s="579">
        <v>0</v>
      </c>
      <c r="E32" s="579">
        <v>0</v>
      </c>
      <c r="F32" s="579">
        <v>8.4</v>
      </c>
      <c r="G32" s="580"/>
      <c r="H32" s="581"/>
      <c r="J32" s="514">
        <v>0</v>
      </c>
    </row>
    <row r="33" spans="2:10" ht="24" customHeight="1" hidden="1" thickBot="1">
      <c r="B33" s="3" t="s">
        <v>166</v>
      </c>
      <c r="C33" s="55" t="s">
        <v>168</v>
      </c>
      <c r="D33" s="582">
        <v>466</v>
      </c>
      <c r="E33" s="582">
        <v>340</v>
      </c>
      <c r="F33" s="582">
        <v>223.2</v>
      </c>
      <c r="G33" s="549">
        <f t="shared" si="2"/>
        <v>47.896995708154506</v>
      </c>
      <c r="H33" s="555">
        <f t="shared" si="3"/>
        <v>65.64705882352942</v>
      </c>
      <c r="J33" s="515">
        <v>322</v>
      </c>
    </row>
    <row r="34" spans="2:10" ht="16.5" thickBot="1" thickTop="1">
      <c r="B34" s="24" t="s">
        <v>289</v>
      </c>
      <c r="C34" s="56" t="s">
        <v>286</v>
      </c>
      <c r="D34" s="576">
        <f>SUM(D35:D36)</f>
        <v>5695</v>
      </c>
      <c r="E34" s="576">
        <f>SUM(E35:E36)</f>
        <v>4581</v>
      </c>
      <c r="F34" s="576">
        <f>SUM(F35:F36)</f>
        <v>4362.5</v>
      </c>
      <c r="G34" s="577">
        <f t="shared" si="2"/>
        <v>76.60228270412642</v>
      </c>
      <c r="H34" s="578">
        <f t="shared" si="3"/>
        <v>95.23029906134032</v>
      </c>
      <c r="J34" s="513">
        <f>SUM(J35:J36)</f>
        <v>5695</v>
      </c>
    </row>
    <row r="35" spans="2:10" ht="15.75" hidden="1" thickTop="1">
      <c r="B35" s="19" t="s">
        <v>290</v>
      </c>
      <c r="C35" s="57" t="s">
        <v>287</v>
      </c>
      <c r="D35" s="579">
        <v>3179</v>
      </c>
      <c r="E35" s="579">
        <v>2577</v>
      </c>
      <c r="F35" s="579">
        <v>2668</v>
      </c>
      <c r="G35" s="583">
        <f t="shared" si="2"/>
        <v>83.92576281849638</v>
      </c>
      <c r="H35" s="584">
        <f t="shared" si="3"/>
        <v>103.53123787349632</v>
      </c>
      <c r="J35" s="514">
        <v>2179</v>
      </c>
    </row>
    <row r="36" spans="2:10" ht="15.75" hidden="1" thickBot="1">
      <c r="B36" s="16" t="s">
        <v>291</v>
      </c>
      <c r="C36" s="58" t="s">
        <v>288</v>
      </c>
      <c r="D36" s="585">
        <v>2516</v>
      </c>
      <c r="E36" s="585">
        <v>2004</v>
      </c>
      <c r="F36" s="585">
        <v>1694.5</v>
      </c>
      <c r="G36" s="586">
        <f t="shared" si="2"/>
        <v>67.3489666136725</v>
      </c>
      <c r="H36" s="587">
        <f t="shared" si="3"/>
        <v>84.5558882235529</v>
      </c>
      <c r="J36" s="516">
        <v>3516</v>
      </c>
    </row>
    <row r="37" spans="2:10" ht="16.5" thickBot="1" thickTop="1">
      <c r="B37" s="93" t="s">
        <v>294</v>
      </c>
      <c r="C37" s="94" t="s">
        <v>200</v>
      </c>
      <c r="D37" s="588">
        <f>SUM(D38+D41)</f>
        <v>2294</v>
      </c>
      <c r="E37" s="588">
        <f>SUM(E38+E41)</f>
        <v>1870</v>
      </c>
      <c r="F37" s="588">
        <f>SUM(F38+F41)</f>
        <v>2337.1</v>
      </c>
      <c r="G37" s="589">
        <f t="shared" si="2"/>
        <v>101.87881429816915</v>
      </c>
      <c r="H37" s="590">
        <f t="shared" si="3"/>
        <v>124.97860962566844</v>
      </c>
      <c r="J37" s="517">
        <f>SUM(J38+J41)</f>
        <v>1689</v>
      </c>
    </row>
    <row r="38" spans="2:10" ht="34.5" hidden="1" thickBot="1">
      <c r="B38" s="95" t="s">
        <v>16</v>
      </c>
      <c r="C38" s="96" t="s">
        <v>27</v>
      </c>
      <c r="D38" s="591">
        <f>SUM(D39:D40)</f>
        <v>971</v>
      </c>
      <c r="E38" s="591">
        <f>SUM(E39:E40)</f>
        <v>762</v>
      </c>
      <c r="F38" s="591">
        <f>SUM(F39:F40)</f>
        <v>701.5</v>
      </c>
      <c r="G38" s="592">
        <f t="shared" si="2"/>
        <v>72.24510813594233</v>
      </c>
      <c r="H38" s="593">
        <f t="shared" si="3"/>
        <v>92.06036745406824</v>
      </c>
      <c r="J38" s="518">
        <f>SUM(J39:J40)</f>
        <v>971</v>
      </c>
    </row>
    <row r="39" spans="2:10" ht="35.25" hidden="1" thickBot="1" thickTop="1">
      <c r="B39" s="25" t="s">
        <v>14</v>
      </c>
      <c r="C39" s="59" t="s">
        <v>15</v>
      </c>
      <c r="D39" s="554">
        <v>0</v>
      </c>
      <c r="E39" s="554">
        <v>0</v>
      </c>
      <c r="F39" s="554">
        <v>14.5</v>
      </c>
      <c r="G39" s="594"/>
      <c r="H39" s="595"/>
      <c r="J39" s="519">
        <v>0</v>
      </c>
    </row>
    <row r="40" spans="2:10" ht="23.25" hidden="1" thickBot="1">
      <c r="B40" s="26" t="s">
        <v>12</v>
      </c>
      <c r="C40" s="27" t="s">
        <v>13</v>
      </c>
      <c r="D40" s="585">
        <v>971</v>
      </c>
      <c r="E40" s="585">
        <v>762</v>
      </c>
      <c r="F40" s="585">
        <v>687</v>
      </c>
      <c r="G40" s="572">
        <f t="shared" si="2"/>
        <v>70.75180226570545</v>
      </c>
      <c r="H40" s="573">
        <f t="shared" si="3"/>
        <v>90.15748031496062</v>
      </c>
      <c r="J40" s="520">
        <v>971</v>
      </c>
    </row>
    <row r="41" spans="2:10" ht="34.5" hidden="1" thickBot="1">
      <c r="B41" s="97" t="s">
        <v>11</v>
      </c>
      <c r="C41" s="98" t="s">
        <v>28</v>
      </c>
      <c r="D41" s="591">
        <f>SUM(D42:D43)</f>
        <v>1323</v>
      </c>
      <c r="E41" s="591">
        <f>SUM(E42:E43)</f>
        <v>1108</v>
      </c>
      <c r="F41" s="591">
        <f>SUM(F42:F43)</f>
        <v>1635.6</v>
      </c>
      <c r="G41" s="596">
        <f>F41/D41*100</f>
        <v>123.6281179138322</v>
      </c>
      <c r="H41" s="593">
        <f>F41/E41*100</f>
        <v>147.6173285198556</v>
      </c>
      <c r="J41" s="518">
        <v>718</v>
      </c>
    </row>
    <row r="42" spans="2:10" ht="35.25" hidden="1" thickBot="1" thickTop="1">
      <c r="B42" s="91" t="s">
        <v>10</v>
      </c>
      <c r="C42" s="92" t="s">
        <v>9</v>
      </c>
      <c r="D42" s="554">
        <v>135</v>
      </c>
      <c r="E42" s="554">
        <v>80</v>
      </c>
      <c r="F42" s="554">
        <v>305.5</v>
      </c>
      <c r="G42" s="594">
        <f>F42/D42*100</f>
        <v>226.2962962962963</v>
      </c>
      <c r="H42" s="595">
        <f>F42/E42*100</f>
        <v>381.875</v>
      </c>
      <c r="J42" s="519">
        <v>135</v>
      </c>
    </row>
    <row r="43" spans="2:10" ht="23.25" hidden="1" thickBot="1">
      <c r="B43" s="26" t="s">
        <v>8</v>
      </c>
      <c r="C43" s="27" t="s">
        <v>7</v>
      </c>
      <c r="D43" s="585">
        <v>1188</v>
      </c>
      <c r="E43" s="585">
        <v>1028</v>
      </c>
      <c r="F43" s="585">
        <v>1330.1</v>
      </c>
      <c r="G43" s="572">
        <f>F43/D43*100</f>
        <v>111.96127946127945</v>
      </c>
      <c r="H43" s="573">
        <f>F43/E43*100</f>
        <v>129.3871595330739</v>
      </c>
      <c r="J43" s="520">
        <v>583</v>
      </c>
    </row>
    <row r="44" spans="2:10" ht="16.5" thickBot="1">
      <c r="B44" s="30" t="s">
        <v>235</v>
      </c>
      <c r="C44" s="270" t="s">
        <v>295</v>
      </c>
      <c r="D44" s="800">
        <f>SUM(D45+D47+D48)</f>
        <v>886</v>
      </c>
      <c r="E44" s="800">
        <f>SUM(E45+E47+E48)</f>
        <v>656</v>
      </c>
      <c r="F44" s="800">
        <f>SUM(F45+F47+F48)</f>
        <v>877.7</v>
      </c>
      <c r="G44" s="542">
        <f aca="true" t="shared" si="4" ref="G44:G60">F44/D44*100</f>
        <v>99.06320541760722</v>
      </c>
      <c r="H44" s="543">
        <f aca="true" t="shared" si="5" ref="H44:H60">F44/E44*100</f>
        <v>133.7957317073171</v>
      </c>
      <c r="J44" s="411">
        <f>SUM(J45+J47+J48)</f>
        <v>766</v>
      </c>
    </row>
    <row r="45" spans="2:10" ht="26.25" thickBot="1">
      <c r="B45" s="10" t="s">
        <v>279</v>
      </c>
      <c r="C45" s="60" t="s">
        <v>236</v>
      </c>
      <c r="D45" s="576">
        <f>SUM(D46)</f>
        <v>356</v>
      </c>
      <c r="E45" s="576">
        <f>SUM(E46)</f>
        <v>263</v>
      </c>
      <c r="F45" s="576">
        <f>SUM(F46)</f>
        <v>240.1</v>
      </c>
      <c r="G45" s="577">
        <f t="shared" si="4"/>
        <v>67.4438202247191</v>
      </c>
      <c r="H45" s="578">
        <f t="shared" si="5"/>
        <v>91.29277566539923</v>
      </c>
      <c r="J45" s="513">
        <f>SUM(J46)</f>
        <v>356</v>
      </c>
    </row>
    <row r="46" spans="2:10" ht="37.5" hidden="1" thickBot="1" thickTop="1">
      <c r="B46" s="4" t="s">
        <v>278</v>
      </c>
      <c r="C46" s="61" t="s">
        <v>237</v>
      </c>
      <c r="D46" s="585">
        <v>356</v>
      </c>
      <c r="E46" s="585">
        <v>263</v>
      </c>
      <c r="F46" s="585">
        <v>240.1</v>
      </c>
      <c r="G46" s="572">
        <f t="shared" si="4"/>
        <v>67.4438202247191</v>
      </c>
      <c r="H46" s="573">
        <f t="shared" si="5"/>
        <v>91.29277566539923</v>
      </c>
      <c r="J46" s="516">
        <v>356</v>
      </c>
    </row>
    <row r="47" spans="2:10" ht="25.5" thickBot="1" thickTop="1">
      <c r="B47" s="9" t="s">
        <v>144</v>
      </c>
      <c r="C47" s="62" t="s">
        <v>303</v>
      </c>
      <c r="D47" s="597">
        <v>379</v>
      </c>
      <c r="E47" s="597">
        <v>280</v>
      </c>
      <c r="F47" s="597">
        <v>142.9</v>
      </c>
      <c r="G47" s="598">
        <f t="shared" si="4"/>
        <v>37.70448548812665</v>
      </c>
      <c r="H47" s="550">
        <f t="shared" si="5"/>
        <v>51.035714285714285</v>
      </c>
      <c r="J47" s="521">
        <v>379</v>
      </c>
    </row>
    <row r="48" spans="2:10" ht="34.5" customHeight="1" thickBot="1">
      <c r="B48" s="93" t="s">
        <v>238</v>
      </c>
      <c r="C48" s="75" t="s">
        <v>239</v>
      </c>
      <c r="D48" s="599">
        <f>SUM(D49+D52+D53)</f>
        <v>151</v>
      </c>
      <c r="E48" s="599">
        <f>SUM(E49+E52+E53)</f>
        <v>113</v>
      </c>
      <c r="F48" s="599">
        <f>F49</f>
        <v>494.70000000000005</v>
      </c>
      <c r="G48" s="600">
        <f t="shared" si="4"/>
        <v>327.6158940397351</v>
      </c>
      <c r="H48" s="601">
        <f t="shared" si="5"/>
        <v>437.7876106194691</v>
      </c>
      <c r="J48" s="522">
        <f>SUM(J49+J52+J53)</f>
        <v>31</v>
      </c>
    </row>
    <row r="49" spans="2:10" ht="49.5" customHeight="1" hidden="1" thickBot="1">
      <c r="B49" s="146" t="s">
        <v>277</v>
      </c>
      <c r="C49" s="81" t="s">
        <v>296</v>
      </c>
      <c r="D49" s="576">
        <f>SUM(D50:D51)</f>
        <v>151</v>
      </c>
      <c r="E49" s="576">
        <f>SUM(E50:E51)</f>
        <v>113</v>
      </c>
      <c r="F49" s="576">
        <f>F50+F51</f>
        <v>494.70000000000005</v>
      </c>
      <c r="G49" s="577">
        <f t="shared" si="4"/>
        <v>327.6158940397351</v>
      </c>
      <c r="H49" s="578">
        <f t="shared" si="5"/>
        <v>437.7876106194691</v>
      </c>
      <c r="J49" s="100">
        <f>SUM(J50:J51)</f>
        <v>31</v>
      </c>
    </row>
    <row r="50" spans="2:11" s="76" customFormat="1" ht="22.5" customHeight="1" hidden="1" thickTop="1">
      <c r="B50" s="23" t="s">
        <v>280</v>
      </c>
      <c r="C50" s="63" t="s">
        <v>282</v>
      </c>
      <c r="D50" s="554">
        <v>81</v>
      </c>
      <c r="E50" s="554">
        <v>61</v>
      </c>
      <c r="F50" s="554">
        <v>356.3</v>
      </c>
      <c r="G50" s="549">
        <f t="shared" si="4"/>
        <v>439.87654320987656</v>
      </c>
      <c r="H50" s="555">
        <f t="shared" si="5"/>
        <v>584.0983606557377</v>
      </c>
      <c r="J50" s="112">
        <v>22</v>
      </c>
      <c r="K50" s="523"/>
    </row>
    <row r="51" spans="2:11" ht="16.5" customHeight="1" hidden="1" thickBot="1">
      <c r="B51" s="23" t="s">
        <v>240</v>
      </c>
      <c r="C51" s="64" t="s">
        <v>281</v>
      </c>
      <c r="D51" s="554">
        <v>70</v>
      </c>
      <c r="E51" s="554">
        <v>52</v>
      </c>
      <c r="F51" s="554">
        <v>138.4</v>
      </c>
      <c r="G51" s="549">
        <f t="shared" si="4"/>
        <v>197.71428571428572</v>
      </c>
      <c r="H51" s="555">
        <f t="shared" si="5"/>
        <v>266.1538461538462</v>
      </c>
      <c r="J51" s="112">
        <v>9</v>
      </c>
      <c r="K51" s="524"/>
    </row>
    <row r="52" spans="2:10" ht="24.75" customHeight="1" hidden="1" thickBot="1">
      <c r="B52" s="327" t="s">
        <v>189</v>
      </c>
      <c r="C52" s="43" t="s">
        <v>241</v>
      </c>
      <c r="D52" s="556">
        <v>0</v>
      </c>
      <c r="E52" s="556">
        <v>0</v>
      </c>
      <c r="F52" s="602"/>
      <c r="G52" s="549" t="e">
        <f t="shared" si="4"/>
        <v>#DIV/0!</v>
      </c>
      <c r="H52" s="555" t="e">
        <f t="shared" si="5"/>
        <v>#DIV/0!</v>
      </c>
      <c r="J52" s="109">
        <v>0</v>
      </c>
    </row>
    <row r="53" spans="2:10" ht="13.5" customHeight="1" hidden="1" thickBot="1">
      <c r="B53" s="4" t="s">
        <v>190</v>
      </c>
      <c r="C53" s="31" t="s">
        <v>242</v>
      </c>
      <c r="D53" s="585">
        <v>0</v>
      </c>
      <c r="E53" s="585">
        <v>0</v>
      </c>
      <c r="F53" s="597"/>
      <c r="G53" s="549" t="e">
        <f t="shared" si="4"/>
        <v>#DIV/0!</v>
      </c>
      <c r="H53" s="555" t="e">
        <f t="shared" si="5"/>
        <v>#DIV/0!</v>
      </c>
      <c r="J53" s="111">
        <v>0</v>
      </c>
    </row>
    <row r="54" spans="2:10" ht="28.5" customHeight="1" thickBot="1">
      <c r="B54" s="30" t="s">
        <v>243</v>
      </c>
      <c r="C54" s="18" t="s">
        <v>297</v>
      </c>
      <c r="D54" s="800">
        <f>SUM(D55+D59+D61)</f>
        <v>34</v>
      </c>
      <c r="E54" s="800">
        <f>SUM(E55+E59+E61)</f>
        <v>25</v>
      </c>
      <c r="F54" s="800">
        <f>SUM(F55+F59+F61)</f>
        <v>91.10000000000001</v>
      </c>
      <c r="G54" s="549">
        <f t="shared" si="4"/>
        <v>267.9411764705883</v>
      </c>
      <c r="H54" s="555">
        <f t="shared" si="5"/>
        <v>364.40000000000003</v>
      </c>
      <c r="J54" s="412">
        <f>SUM(J55+J59+J61)</f>
        <v>8</v>
      </c>
    </row>
    <row r="55" spans="2:10" ht="14.25" customHeight="1" hidden="1" thickBot="1">
      <c r="B55" s="10" t="s">
        <v>322</v>
      </c>
      <c r="C55" s="40" t="s">
        <v>323</v>
      </c>
      <c r="D55" s="591">
        <f>SUM(D56:D58)</f>
        <v>0</v>
      </c>
      <c r="E55" s="591">
        <f>SUM(E56:E58)</f>
        <v>0</v>
      </c>
      <c r="F55" s="591">
        <f>SUM(F56:F58)</f>
        <v>0</v>
      </c>
      <c r="G55" s="549" t="e">
        <f t="shared" si="4"/>
        <v>#DIV/0!</v>
      </c>
      <c r="H55" s="555" t="e">
        <f t="shared" si="5"/>
        <v>#DIV/0!</v>
      </c>
      <c r="J55" s="103">
        <f>SUM(J56:J58)</f>
        <v>0</v>
      </c>
    </row>
    <row r="56" spans="2:10" ht="15.75" customHeight="1" hidden="1" thickBot="1" thickTop="1">
      <c r="B56" s="36" t="s">
        <v>324</v>
      </c>
      <c r="C56" s="48" t="s">
        <v>325</v>
      </c>
      <c r="D56" s="579"/>
      <c r="E56" s="579"/>
      <c r="F56" s="579">
        <v>0</v>
      </c>
      <c r="G56" s="549" t="e">
        <f t="shared" si="4"/>
        <v>#DIV/0!</v>
      </c>
      <c r="H56" s="555" t="e">
        <f t="shared" si="5"/>
        <v>#DIV/0!</v>
      </c>
      <c r="J56" s="104"/>
    </row>
    <row r="57" spans="2:10" ht="24" customHeight="1" hidden="1" thickBot="1">
      <c r="B57" s="37" t="s">
        <v>326</v>
      </c>
      <c r="C57" s="65" t="s">
        <v>327</v>
      </c>
      <c r="D57" s="554"/>
      <c r="E57" s="554"/>
      <c r="F57" s="554">
        <v>0</v>
      </c>
      <c r="G57" s="549" t="e">
        <f t="shared" si="4"/>
        <v>#DIV/0!</v>
      </c>
      <c r="H57" s="555" t="e">
        <f t="shared" si="5"/>
        <v>#DIV/0!</v>
      </c>
      <c r="J57" s="112"/>
    </row>
    <row r="58" spans="2:10" ht="15.75" customHeight="1" hidden="1" thickBot="1">
      <c r="B58" s="71" t="s">
        <v>169</v>
      </c>
      <c r="C58" s="70" t="s">
        <v>170</v>
      </c>
      <c r="D58" s="582"/>
      <c r="E58" s="582"/>
      <c r="F58" s="582">
        <v>0</v>
      </c>
      <c r="G58" s="549" t="e">
        <f t="shared" si="4"/>
        <v>#DIV/0!</v>
      </c>
      <c r="H58" s="555" t="e">
        <f t="shared" si="5"/>
        <v>#DIV/0!</v>
      </c>
      <c r="J58" s="371"/>
    </row>
    <row r="59" spans="2:10" ht="18.75" customHeight="1" hidden="1" thickBot="1">
      <c r="B59" s="146" t="s">
        <v>298</v>
      </c>
      <c r="C59" s="66" t="s">
        <v>198</v>
      </c>
      <c r="D59" s="591">
        <f>SUM(D60)</f>
        <v>34</v>
      </c>
      <c r="E59" s="591">
        <f>SUM(E60)</f>
        <v>25</v>
      </c>
      <c r="F59" s="591">
        <f>SUM(F60)</f>
        <v>79.2</v>
      </c>
      <c r="G59" s="549">
        <f t="shared" si="4"/>
        <v>232.94117647058826</v>
      </c>
      <c r="H59" s="555">
        <f t="shared" si="5"/>
        <v>316.8</v>
      </c>
      <c r="J59" s="103">
        <f>SUM(J60)</f>
        <v>8</v>
      </c>
    </row>
    <row r="60" spans="2:10" ht="26.25" customHeight="1" hidden="1" thickBot="1" thickTop="1">
      <c r="B60" s="124" t="s">
        <v>364</v>
      </c>
      <c r="C60" s="67" t="s">
        <v>299</v>
      </c>
      <c r="D60" s="582">
        <v>34</v>
      </c>
      <c r="E60" s="582">
        <v>25</v>
      </c>
      <c r="F60" s="582">
        <v>79.2</v>
      </c>
      <c r="G60" s="549">
        <f t="shared" si="4"/>
        <v>232.94117647058826</v>
      </c>
      <c r="H60" s="555">
        <f t="shared" si="5"/>
        <v>316.8</v>
      </c>
      <c r="J60" s="371">
        <v>8</v>
      </c>
    </row>
    <row r="61" spans="2:10" ht="21.75" customHeight="1" hidden="1" thickBot="1">
      <c r="B61" s="413" t="s">
        <v>333</v>
      </c>
      <c r="C61" s="28" t="s">
        <v>244</v>
      </c>
      <c r="D61" s="591">
        <f>SUM(D62:D63)</f>
        <v>0</v>
      </c>
      <c r="E61" s="591">
        <f>SUM(E62:E63)</f>
        <v>0</v>
      </c>
      <c r="F61" s="591">
        <f>F62+F63</f>
        <v>11.9</v>
      </c>
      <c r="G61" s="549"/>
      <c r="H61" s="555"/>
      <c r="J61" s="103">
        <f>SUM(J62:J63)</f>
        <v>0</v>
      </c>
    </row>
    <row r="62" spans="2:10" ht="25.5" customHeight="1" hidden="1" thickTop="1">
      <c r="B62" s="414" t="s">
        <v>266</v>
      </c>
      <c r="C62" s="69" t="s">
        <v>160</v>
      </c>
      <c r="D62" s="579"/>
      <c r="E62" s="579"/>
      <c r="F62" s="579">
        <v>0.5</v>
      </c>
      <c r="G62" s="549"/>
      <c r="H62" s="555"/>
      <c r="J62" s="104"/>
    </row>
    <row r="63" spans="2:10" ht="19.5" customHeight="1" hidden="1" thickBot="1">
      <c r="B63" s="415" t="s">
        <v>334</v>
      </c>
      <c r="C63" s="38" t="s">
        <v>201</v>
      </c>
      <c r="D63" s="585">
        <v>0</v>
      </c>
      <c r="E63" s="585">
        <v>0</v>
      </c>
      <c r="F63" s="585">
        <v>11.4</v>
      </c>
      <c r="G63" s="549"/>
      <c r="H63" s="555"/>
      <c r="J63" s="111">
        <v>0</v>
      </c>
    </row>
    <row r="64" spans="2:10" ht="16.5" customHeight="1">
      <c r="B64" s="393"/>
      <c r="C64" s="416" t="s">
        <v>202</v>
      </c>
      <c r="D64" s="603"/>
      <c r="E64" s="603"/>
      <c r="F64" s="603"/>
      <c r="G64" s="604"/>
      <c r="H64" s="605"/>
      <c r="J64" s="372"/>
    </row>
    <row r="65" spans="2:10" ht="21" customHeight="1" thickBot="1">
      <c r="B65" s="362"/>
      <c r="C65" s="417" t="s">
        <v>203</v>
      </c>
      <c r="D65" s="545">
        <f>SUM(D66+D85+D95+D108+D112+D146+D156+D87)</f>
        <v>183991.3</v>
      </c>
      <c r="E65" s="545">
        <f>SUM(E66+E85+E95+E108+E112+E146+E156+E87)</f>
        <v>142921.69999999998</v>
      </c>
      <c r="F65" s="545">
        <f>SUM(F66+F85+F95+F108+F112+F146+F156+F87)</f>
        <v>137066.30000000002</v>
      </c>
      <c r="G65" s="606">
        <f>F65/D65*100</f>
        <v>74.49607671667086</v>
      </c>
      <c r="H65" s="607">
        <f>F65/E65*100</f>
        <v>95.90307140203345</v>
      </c>
      <c r="J65" s="369">
        <f>SUM(J66+J85+J95+J108+J112+J146+J156+J87)</f>
        <v>44750</v>
      </c>
    </row>
    <row r="66" spans="2:10" ht="31.5" customHeight="1" thickBot="1">
      <c r="B66" s="418" t="s">
        <v>245</v>
      </c>
      <c r="C66" s="18" t="s">
        <v>246</v>
      </c>
      <c r="D66" s="800">
        <f>SUM(D67+D68+D70+D72+D82)</f>
        <v>123666.4</v>
      </c>
      <c r="E66" s="800">
        <f>SUM(E67+E68+E70+E72+E82)</f>
        <v>94049.4</v>
      </c>
      <c r="F66" s="969">
        <f>SUM(F67+F68+F70+F72+F82)</f>
        <v>82289.50000000001</v>
      </c>
      <c r="G66" s="608">
        <f>F66/D66*100</f>
        <v>66.54151814882621</v>
      </c>
      <c r="H66" s="609">
        <f>F66/E66*100</f>
        <v>87.49603931550868</v>
      </c>
      <c r="J66" s="410">
        <f>SUM(J67+J68+J70+J72+J82)</f>
        <v>27209</v>
      </c>
    </row>
    <row r="67" spans="2:10" ht="42" customHeight="1" hidden="1" thickBot="1">
      <c r="B67" s="419" t="s">
        <v>375</v>
      </c>
      <c r="C67" s="75" t="s">
        <v>376</v>
      </c>
      <c r="D67" s="810"/>
      <c r="E67" s="810"/>
      <c r="F67" s="610">
        <v>0</v>
      </c>
      <c r="G67" s="611"/>
      <c r="H67" s="612"/>
      <c r="J67" s="373"/>
    </row>
    <row r="68" spans="2:10" ht="13.5" customHeight="1" hidden="1" thickBot="1">
      <c r="B68" s="420" t="s">
        <v>247</v>
      </c>
      <c r="C68" s="33" t="s">
        <v>248</v>
      </c>
      <c r="D68" s="576">
        <f>SUM(D69)</f>
        <v>0</v>
      </c>
      <c r="E68" s="576">
        <f>SUM(E69)</f>
        <v>0</v>
      </c>
      <c r="F68" s="576">
        <f>SUM(F69)</f>
        <v>0</v>
      </c>
      <c r="G68" s="613" t="e">
        <f>#REF!/D68*100</f>
        <v>#REF!</v>
      </c>
      <c r="H68" s="614" t="e">
        <f aca="true" t="shared" si="6" ref="H68:H74">F68/E68*100</f>
        <v>#DIV/0!</v>
      </c>
      <c r="J68" s="105">
        <f>SUM(J69)</f>
        <v>0</v>
      </c>
    </row>
    <row r="69" spans="2:10" ht="23.25" customHeight="1" hidden="1" thickBot="1" thickTop="1">
      <c r="B69" s="244" t="s">
        <v>312</v>
      </c>
      <c r="C69" s="67" t="s">
        <v>300</v>
      </c>
      <c r="D69" s="585">
        <v>0</v>
      </c>
      <c r="E69" s="585">
        <v>0</v>
      </c>
      <c r="F69" s="585">
        <v>0</v>
      </c>
      <c r="G69" s="572" t="e">
        <f>#REF!/D69*100</f>
        <v>#REF!</v>
      </c>
      <c r="H69" s="573" t="e">
        <f t="shared" si="6"/>
        <v>#DIV/0!</v>
      </c>
      <c r="J69" s="111">
        <v>0</v>
      </c>
    </row>
    <row r="70" spans="2:10" ht="26.25" thickBot="1">
      <c r="B70" s="420" t="s">
        <v>276</v>
      </c>
      <c r="C70" s="42" t="s">
        <v>313</v>
      </c>
      <c r="D70" s="591">
        <f>SUM(D71)</f>
        <v>45</v>
      </c>
      <c r="E70" s="591">
        <f>SUM(E71)</f>
        <v>33</v>
      </c>
      <c r="F70" s="591">
        <f>F71</f>
        <v>18.3</v>
      </c>
      <c r="G70" s="592">
        <f aca="true" t="shared" si="7" ref="G70:G84">F70/D70*100</f>
        <v>40.666666666666664</v>
      </c>
      <c r="H70" s="593">
        <f t="shared" si="6"/>
        <v>55.45454545454545</v>
      </c>
      <c r="J70" s="103">
        <f>SUM(J71)</f>
        <v>11</v>
      </c>
    </row>
    <row r="71" spans="2:10" ht="24" hidden="1" thickBot="1" thickTop="1">
      <c r="B71" s="244" t="s">
        <v>146</v>
      </c>
      <c r="C71" s="80" t="s">
        <v>319</v>
      </c>
      <c r="D71" s="585">
        <v>45</v>
      </c>
      <c r="E71" s="585">
        <v>33</v>
      </c>
      <c r="F71" s="585">
        <v>18.3</v>
      </c>
      <c r="G71" s="549">
        <f t="shared" si="7"/>
        <v>40.666666666666664</v>
      </c>
      <c r="H71" s="555">
        <f t="shared" si="6"/>
        <v>55.45454545454545</v>
      </c>
      <c r="J71" s="111">
        <v>11</v>
      </c>
    </row>
    <row r="72" spans="2:10" ht="27.75" customHeight="1" thickBot="1" thickTop="1">
      <c r="B72" s="289" t="s">
        <v>249</v>
      </c>
      <c r="C72" s="78" t="s">
        <v>250</v>
      </c>
      <c r="D72" s="615">
        <f>SUM(D73+D76+D79)</f>
        <v>116386.4</v>
      </c>
      <c r="E72" s="615">
        <f>SUM(E73+E76+E79)</f>
        <v>88931.4</v>
      </c>
      <c r="F72" s="615">
        <f>SUM(F73+F76+F79)</f>
        <v>77763.20000000001</v>
      </c>
      <c r="G72" s="616">
        <f t="shared" si="7"/>
        <v>66.81467937834663</v>
      </c>
      <c r="H72" s="617">
        <f t="shared" si="6"/>
        <v>87.44178096825195</v>
      </c>
      <c r="J72" s="106">
        <f>SUM(J73+J76+J79)</f>
        <v>25870</v>
      </c>
    </row>
    <row r="73" spans="2:10" ht="56.25" customHeight="1" hidden="1" thickBot="1">
      <c r="B73" s="89" t="s">
        <v>251</v>
      </c>
      <c r="C73" s="271" t="s">
        <v>148</v>
      </c>
      <c r="D73" s="591">
        <f>SUM(D74+D75)</f>
        <v>115521.4</v>
      </c>
      <c r="E73" s="591">
        <f>SUM(E74+E75)</f>
        <v>88066.4</v>
      </c>
      <c r="F73" s="591">
        <f>SUM(F74+F75)</f>
        <v>76714.5</v>
      </c>
      <c r="G73" s="592">
        <f t="shared" si="7"/>
        <v>66.40717650582489</v>
      </c>
      <c r="H73" s="593">
        <f t="shared" si="6"/>
        <v>87.10983984811462</v>
      </c>
      <c r="J73" s="272">
        <f>SUM(J74+J75)</f>
        <v>25870</v>
      </c>
    </row>
    <row r="74" spans="2:10" ht="52.5" customHeight="1" hidden="1" thickTop="1">
      <c r="B74" s="15" t="s">
        <v>147</v>
      </c>
      <c r="C74" s="74" t="s">
        <v>149</v>
      </c>
      <c r="D74" s="579">
        <v>111881.4</v>
      </c>
      <c r="E74" s="579">
        <v>85356.4</v>
      </c>
      <c r="F74" s="579">
        <v>73299.1</v>
      </c>
      <c r="G74" s="580">
        <f t="shared" si="7"/>
        <v>65.51500070610487</v>
      </c>
      <c r="H74" s="581">
        <f t="shared" si="6"/>
        <v>85.87416995093515</v>
      </c>
      <c r="J74" s="110">
        <v>25000</v>
      </c>
    </row>
    <row r="75" spans="2:10" ht="54.75" customHeight="1" hidden="1" thickBot="1">
      <c r="B75" s="67" t="s">
        <v>37</v>
      </c>
      <c r="C75" s="67" t="s">
        <v>150</v>
      </c>
      <c r="D75" s="585">
        <v>3640</v>
      </c>
      <c r="E75" s="585">
        <v>2710</v>
      </c>
      <c r="F75" s="585">
        <v>3415.4</v>
      </c>
      <c r="G75" s="572">
        <f t="shared" si="7"/>
        <v>93.82967032967034</v>
      </c>
      <c r="H75" s="573">
        <f>F75/E75*100</f>
        <v>126.02952029520296</v>
      </c>
      <c r="J75" s="321">
        <v>870</v>
      </c>
    </row>
    <row r="76" spans="1:10" ht="46.5" customHeight="1" hidden="1" thickBot="1">
      <c r="A76" s="5"/>
      <c r="B76" s="421" t="s">
        <v>152</v>
      </c>
      <c r="C76" s="254" t="s">
        <v>151</v>
      </c>
      <c r="D76" s="621">
        <f>SUM(D77+D78)</f>
        <v>695</v>
      </c>
      <c r="E76" s="621">
        <f>SUM(E77+E78)</f>
        <v>695</v>
      </c>
      <c r="F76" s="621">
        <f>SUM(F77+F78)</f>
        <v>823.6</v>
      </c>
      <c r="G76" s="552"/>
      <c r="H76" s="553"/>
      <c r="I76" s="5"/>
      <c r="J76" s="107">
        <f>SUM(J77+J78)</f>
        <v>0</v>
      </c>
    </row>
    <row r="77" spans="1:10" ht="51.75" customHeight="1" hidden="1" thickBot="1" thickTop="1">
      <c r="A77" s="5"/>
      <c r="B77" s="15" t="s">
        <v>361</v>
      </c>
      <c r="C77" s="114" t="s">
        <v>362</v>
      </c>
      <c r="D77" s="579">
        <v>695</v>
      </c>
      <c r="E77" s="569">
        <v>695</v>
      </c>
      <c r="F77" s="585">
        <v>823.6</v>
      </c>
      <c r="G77" s="572"/>
      <c r="H77" s="573"/>
      <c r="I77" s="5"/>
      <c r="J77" s="323">
        <v>0</v>
      </c>
    </row>
    <row r="78" spans="1:10" ht="51.75" customHeight="1" hidden="1" thickBot="1" thickTop="1">
      <c r="A78" s="5"/>
      <c r="B78" s="15" t="s">
        <v>411</v>
      </c>
      <c r="C78" s="114" t="s">
        <v>412</v>
      </c>
      <c r="D78" s="556">
        <v>0</v>
      </c>
      <c r="E78" s="626">
        <v>0</v>
      </c>
      <c r="F78" s="582">
        <v>0</v>
      </c>
      <c r="G78" s="559"/>
      <c r="H78" s="560"/>
      <c r="I78" s="5"/>
      <c r="J78" s="318">
        <v>0</v>
      </c>
    </row>
    <row r="79" spans="1:10" ht="75" customHeight="1" hidden="1" thickBot="1">
      <c r="A79" s="5"/>
      <c r="B79" s="287" t="s">
        <v>252</v>
      </c>
      <c r="C79" s="82" t="s">
        <v>301</v>
      </c>
      <c r="D79" s="962">
        <f>SUM(D80:D81)</f>
        <v>170</v>
      </c>
      <c r="E79" s="962">
        <f>SUM(E80:E81)</f>
        <v>170</v>
      </c>
      <c r="F79" s="576">
        <f>SUM(F80:F81)</f>
        <v>225.10000000000002</v>
      </c>
      <c r="G79" s="592"/>
      <c r="H79" s="593"/>
      <c r="I79" s="5"/>
      <c r="J79" s="322">
        <f>SUM(J80:J81)</f>
        <v>0</v>
      </c>
    </row>
    <row r="80" spans="2:10" ht="38.25" customHeight="1" hidden="1" thickTop="1">
      <c r="B80" s="15" t="s">
        <v>153</v>
      </c>
      <c r="C80" s="74" t="s">
        <v>134</v>
      </c>
      <c r="D80" s="579">
        <v>170</v>
      </c>
      <c r="E80" s="579">
        <v>170</v>
      </c>
      <c r="F80" s="579">
        <v>143.9</v>
      </c>
      <c r="G80" s="580"/>
      <c r="H80" s="581"/>
      <c r="J80" s="110">
        <v>0</v>
      </c>
    </row>
    <row r="81" spans="2:10" ht="42" customHeight="1" hidden="1" thickBot="1">
      <c r="B81" s="403" t="s">
        <v>253</v>
      </c>
      <c r="C81" s="83" t="s">
        <v>135</v>
      </c>
      <c r="D81" s="618">
        <v>0</v>
      </c>
      <c r="E81" s="618">
        <v>0</v>
      </c>
      <c r="F81" s="618">
        <v>81.2</v>
      </c>
      <c r="G81" s="619"/>
      <c r="H81" s="620"/>
      <c r="J81" s="108">
        <v>0</v>
      </c>
    </row>
    <row r="82" spans="2:10" ht="69.75" customHeight="1" thickBot="1">
      <c r="B82" s="291" t="s">
        <v>377</v>
      </c>
      <c r="C82" s="292" t="s">
        <v>378</v>
      </c>
      <c r="D82" s="621">
        <f>SUM(D83:D84)</f>
        <v>7235</v>
      </c>
      <c r="E82" s="621">
        <f>SUM(E83:E84)</f>
        <v>5085</v>
      </c>
      <c r="F82" s="621">
        <f>SUM(F83:F84)</f>
        <v>4508</v>
      </c>
      <c r="G82" s="592">
        <f t="shared" si="7"/>
        <v>62.30822391154112</v>
      </c>
      <c r="H82" s="593">
        <f aca="true" t="shared" si="8" ref="H82:H93">F82/E82*100</f>
        <v>88.65290068829891</v>
      </c>
      <c r="J82" s="107">
        <f>SUM(J83:J84)</f>
        <v>1328</v>
      </c>
    </row>
    <row r="83" spans="2:10" ht="27.75" customHeight="1" hidden="1" thickTop="1">
      <c r="B83" s="293" t="s">
        <v>379</v>
      </c>
      <c r="C83" s="84" t="s">
        <v>3</v>
      </c>
      <c r="D83" s="579">
        <v>3960</v>
      </c>
      <c r="E83" s="579">
        <v>2730</v>
      </c>
      <c r="F83" s="579">
        <v>1961.4</v>
      </c>
      <c r="G83" s="549">
        <f t="shared" si="7"/>
        <v>49.53030303030303</v>
      </c>
      <c r="H83" s="555">
        <f t="shared" si="8"/>
        <v>71.84615384615385</v>
      </c>
      <c r="J83" s="110">
        <v>780</v>
      </c>
    </row>
    <row r="84" spans="2:10" ht="24" customHeight="1" hidden="1" thickBot="1">
      <c r="B84" s="332" t="s">
        <v>407</v>
      </c>
      <c r="C84" s="85" t="s">
        <v>2</v>
      </c>
      <c r="D84" s="585">
        <v>3275</v>
      </c>
      <c r="E84" s="585">
        <v>2355</v>
      </c>
      <c r="F84" s="585">
        <v>2546.6</v>
      </c>
      <c r="G84" s="549">
        <f t="shared" si="7"/>
        <v>77.75877862595419</v>
      </c>
      <c r="H84" s="573">
        <f t="shared" si="8"/>
        <v>108.13588110403396</v>
      </c>
      <c r="J84" s="113">
        <v>548</v>
      </c>
    </row>
    <row r="85" spans="2:10" ht="17.25" thickBot="1" thickTop="1">
      <c r="B85" s="29" t="s">
        <v>231</v>
      </c>
      <c r="C85" s="86" t="s">
        <v>232</v>
      </c>
      <c r="D85" s="801">
        <f>SUM(D86)</f>
        <v>30354</v>
      </c>
      <c r="E85" s="801">
        <f>SUM(E86)</f>
        <v>27068</v>
      </c>
      <c r="F85" s="801">
        <f>SUM(F86)</f>
        <v>29090.8</v>
      </c>
      <c r="G85" s="613">
        <f aca="true" t="shared" si="9" ref="G85:G93">F85/D85*100</f>
        <v>95.83843974435</v>
      </c>
      <c r="H85" s="614">
        <f t="shared" si="8"/>
        <v>107.47303088517808</v>
      </c>
      <c r="J85" s="422">
        <f>SUM(J86)</f>
        <v>11325</v>
      </c>
    </row>
    <row r="86" spans="2:10" ht="17.25" hidden="1" thickBot="1" thickTop="1">
      <c r="B86" s="9" t="s">
        <v>233</v>
      </c>
      <c r="C86" s="78" t="s">
        <v>234</v>
      </c>
      <c r="D86" s="597">
        <v>30354</v>
      </c>
      <c r="E86" s="597">
        <v>27068</v>
      </c>
      <c r="F86" s="597">
        <v>29090.8</v>
      </c>
      <c r="G86" s="574">
        <f t="shared" si="9"/>
        <v>95.83843974435</v>
      </c>
      <c r="H86" s="546">
        <f t="shared" si="8"/>
        <v>107.47303088517808</v>
      </c>
      <c r="J86" s="367">
        <v>11325</v>
      </c>
    </row>
    <row r="87" spans="2:10" ht="30" customHeight="1" thickBot="1" thickTop="1">
      <c r="B87" s="29" t="s">
        <v>171</v>
      </c>
      <c r="C87" s="86" t="s">
        <v>172</v>
      </c>
      <c r="D87" s="622">
        <f>SUM(D88+D90+D91+D92+D89+D93)</f>
        <v>16404.9</v>
      </c>
      <c r="E87" s="622">
        <f>SUM(E88+E90+E91+E92+E89+E93)</f>
        <v>11410.9</v>
      </c>
      <c r="F87" s="622">
        <f>SUM(F88+F90+F91+F92+F89+F93+F94)</f>
        <v>14027.3</v>
      </c>
      <c r="G87" s="574">
        <f t="shared" si="9"/>
        <v>85.50676931892299</v>
      </c>
      <c r="H87" s="546">
        <f t="shared" si="8"/>
        <v>122.92895389496007</v>
      </c>
      <c r="J87" s="374">
        <f>SUM(J88+J90+J91+J92+J89+J93)</f>
        <v>3378</v>
      </c>
    </row>
    <row r="88" spans="2:10" ht="27.75" customHeight="1" hidden="1" thickTop="1">
      <c r="B88" s="142" t="s">
        <v>425</v>
      </c>
      <c r="C88" s="157" t="s">
        <v>504</v>
      </c>
      <c r="D88" s="643">
        <v>1295</v>
      </c>
      <c r="E88" s="643">
        <v>943</v>
      </c>
      <c r="F88" s="554">
        <v>1516.3</v>
      </c>
      <c r="G88" s="623">
        <f t="shared" si="9"/>
        <v>117.08880308880309</v>
      </c>
      <c r="H88" s="624">
        <f t="shared" si="8"/>
        <v>160.79533404029692</v>
      </c>
      <c r="J88" s="472">
        <v>273</v>
      </c>
    </row>
    <row r="89" spans="2:11" ht="27.75" customHeight="1" hidden="1">
      <c r="B89" s="145" t="s">
        <v>458</v>
      </c>
      <c r="C89" s="363" t="s">
        <v>477</v>
      </c>
      <c r="D89" s="588">
        <v>6557</v>
      </c>
      <c r="E89" s="588">
        <v>3973</v>
      </c>
      <c r="F89" s="625">
        <v>6417.4</v>
      </c>
      <c r="G89" s="557">
        <f t="shared" si="9"/>
        <v>97.87097758121092</v>
      </c>
      <c r="H89" s="558">
        <f t="shared" si="8"/>
        <v>161.5252957462874</v>
      </c>
      <c r="J89" s="115">
        <v>917</v>
      </c>
      <c r="K89" s="497"/>
    </row>
    <row r="90" spans="2:10" ht="32.25" customHeight="1" hidden="1">
      <c r="B90" s="137" t="s">
        <v>478</v>
      </c>
      <c r="C90" s="460" t="s">
        <v>479</v>
      </c>
      <c r="D90" s="602">
        <v>3780</v>
      </c>
      <c r="E90" s="602">
        <v>2780</v>
      </c>
      <c r="F90" s="626">
        <v>2516.5</v>
      </c>
      <c r="G90" s="557">
        <f t="shared" si="9"/>
        <v>66.57407407407408</v>
      </c>
      <c r="H90" s="558">
        <f t="shared" si="8"/>
        <v>90.52158273381295</v>
      </c>
      <c r="J90" s="471">
        <v>780</v>
      </c>
    </row>
    <row r="91" spans="2:10" ht="33" customHeight="1" hidden="1">
      <c r="B91" s="145" t="s">
        <v>459</v>
      </c>
      <c r="C91" s="363" t="s">
        <v>480</v>
      </c>
      <c r="D91" s="811">
        <v>147.6</v>
      </c>
      <c r="E91" s="812">
        <v>142.6</v>
      </c>
      <c r="F91" s="625">
        <v>512.5</v>
      </c>
      <c r="G91" s="557">
        <f t="shared" si="9"/>
        <v>347.22222222222223</v>
      </c>
      <c r="H91" s="558">
        <f t="shared" si="8"/>
        <v>359.3969144460028</v>
      </c>
      <c r="J91" s="473">
        <v>41</v>
      </c>
    </row>
    <row r="92" spans="2:10" ht="33" customHeight="1" hidden="1">
      <c r="B92" s="137" t="s">
        <v>457</v>
      </c>
      <c r="C92" s="136" t="s">
        <v>481</v>
      </c>
      <c r="D92" s="813">
        <v>3713</v>
      </c>
      <c r="E92" s="814">
        <v>2660</v>
      </c>
      <c r="F92" s="626">
        <v>1795.7</v>
      </c>
      <c r="G92" s="557">
        <f t="shared" si="9"/>
        <v>48.36251009964988</v>
      </c>
      <c r="H92" s="558">
        <f t="shared" si="8"/>
        <v>67.50751879699249</v>
      </c>
      <c r="J92" s="474">
        <v>576</v>
      </c>
    </row>
    <row r="93" spans="2:10" ht="33" customHeight="1" hidden="1" thickBot="1">
      <c r="B93" s="9" t="s">
        <v>482</v>
      </c>
      <c r="C93" s="72" t="s">
        <v>483</v>
      </c>
      <c r="D93" s="815">
        <v>912.3</v>
      </c>
      <c r="E93" s="815">
        <v>912.3</v>
      </c>
      <c r="F93" s="626">
        <v>912.3</v>
      </c>
      <c r="G93" s="557">
        <f t="shared" si="9"/>
        <v>100</v>
      </c>
      <c r="H93" s="558">
        <f t="shared" si="8"/>
        <v>100</v>
      </c>
      <c r="J93" s="475">
        <v>791</v>
      </c>
    </row>
    <row r="94" spans="2:10" ht="33" customHeight="1" hidden="1" thickBot="1">
      <c r="B94" s="9" t="s">
        <v>506</v>
      </c>
      <c r="C94" s="72" t="s">
        <v>507</v>
      </c>
      <c r="D94" s="815">
        <v>0</v>
      </c>
      <c r="E94" s="815">
        <v>0</v>
      </c>
      <c r="F94" s="970">
        <v>356.6</v>
      </c>
      <c r="G94" s="557"/>
      <c r="H94" s="558"/>
      <c r="J94" s="475"/>
    </row>
    <row r="95" spans="2:10" ht="33" customHeight="1" thickBot="1" thickTop="1">
      <c r="B95" s="30" t="s">
        <v>255</v>
      </c>
      <c r="C95" s="18" t="s">
        <v>256</v>
      </c>
      <c r="D95" s="541">
        <f>SUM(D96+D99+D102)</f>
        <v>5400</v>
      </c>
      <c r="E95" s="795">
        <f>SUM(E96+E99+E102)</f>
        <v>4798</v>
      </c>
      <c r="F95" s="971">
        <f>SUM(F96+F99+F102)</f>
        <v>5100.2</v>
      </c>
      <c r="G95" s="542">
        <f>F95/D95*100</f>
        <v>94.44814814814815</v>
      </c>
      <c r="H95" s="543">
        <f aca="true" t="shared" si="10" ref="H95:H100">F95/E95*100</f>
        <v>106.29845769070445</v>
      </c>
      <c r="J95" s="476">
        <f>SUM(J96+J99+J102)</f>
        <v>357</v>
      </c>
    </row>
    <row r="96" spans="2:10" ht="16.5" thickBot="1">
      <c r="B96" s="10" t="s">
        <v>38</v>
      </c>
      <c r="C96" s="42" t="s">
        <v>257</v>
      </c>
      <c r="D96" s="576">
        <f>SUM(D97:D98)</f>
        <v>260</v>
      </c>
      <c r="E96" s="816">
        <f>SUM(E97:E98)</f>
        <v>225</v>
      </c>
      <c r="F96" s="972">
        <f>SUM(F97:F98)</f>
        <v>296.8</v>
      </c>
      <c r="G96" s="613">
        <f>F96/D96*100</f>
        <v>114.15384615384616</v>
      </c>
      <c r="H96" s="614">
        <f t="shared" si="10"/>
        <v>131.91111111111113</v>
      </c>
      <c r="J96" s="477">
        <f>SUM(J97:J98)</f>
        <v>35</v>
      </c>
    </row>
    <row r="97" spans="2:10" ht="24.75" hidden="1" thickTop="1">
      <c r="B97" s="15" t="s">
        <v>154</v>
      </c>
      <c r="C97" s="68" t="s">
        <v>136</v>
      </c>
      <c r="D97" s="579">
        <v>0</v>
      </c>
      <c r="E97" s="569">
        <v>0</v>
      </c>
      <c r="F97" s="973">
        <v>0</v>
      </c>
      <c r="G97" s="628" t="e">
        <f>F97/D97*100</f>
        <v>#DIV/0!</v>
      </c>
      <c r="H97" s="629" t="e">
        <f t="shared" si="10"/>
        <v>#DIV/0!</v>
      </c>
      <c r="J97" s="323">
        <v>0</v>
      </c>
    </row>
    <row r="98" spans="2:10" ht="30.75" customHeight="1" hidden="1" thickBot="1" thickTop="1">
      <c r="B98" s="4" t="s">
        <v>475</v>
      </c>
      <c r="C98" s="44" t="s">
        <v>5</v>
      </c>
      <c r="D98" s="582">
        <v>260</v>
      </c>
      <c r="E98" s="625">
        <v>225</v>
      </c>
      <c r="F98" s="630">
        <v>296.8</v>
      </c>
      <c r="G98" s="572">
        <f>F98/D98*100</f>
        <v>114.15384615384616</v>
      </c>
      <c r="H98" s="560">
        <f t="shared" si="10"/>
        <v>131.91111111111113</v>
      </c>
      <c r="J98" s="478">
        <v>35</v>
      </c>
    </row>
    <row r="99" spans="2:10" s="76" customFormat="1" ht="33.75" customHeight="1" thickBot="1" thickTop="1">
      <c r="B99" s="116" t="s">
        <v>258</v>
      </c>
      <c r="C99" s="42" t="s">
        <v>259</v>
      </c>
      <c r="D99" s="576">
        <f>D100+D101</f>
        <v>932</v>
      </c>
      <c r="E99" s="816">
        <f>E100+E101</f>
        <v>731</v>
      </c>
      <c r="F99" s="972">
        <f>F100+F101</f>
        <v>396.8</v>
      </c>
      <c r="G99" s="592">
        <f aca="true" t="shared" si="11" ref="G99:G105">F99/D99*100</f>
        <v>42.57510729613734</v>
      </c>
      <c r="H99" s="635">
        <f t="shared" si="10"/>
        <v>54.28180574555404</v>
      </c>
      <c r="J99" s="477">
        <f>J100+J101</f>
        <v>50</v>
      </c>
    </row>
    <row r="100" spans="2:10" s="76" customFormat="1" ht="35.25" hidden="1" thickBot="1" thickTop="1">
      <c r="B100" s="267" t="s">
        <v>36</v>
      </c>
      <c r="C100" s="268" t="s">
        <v>35</v>
      </c>
      <c r="D100" s="817">
        <v>700</v>
      </c>
      <c r="E100" s="818">
        <v>500</v>
      </c>
      <c r="F100" s="974">
        <v>165.4</v>
      </c>
      <c r="G100" s="572">
        <f t="shared" si="11"/>
        <v>23.62857142857143</v>
      </c>
      <c r="H100" s="560">
        <f t="shared" si="10"/>
        <v>33.080000000000005</v>
      </c>
      <c r="J100" s="488">
        <v>50</v>
      </c>
    </row>
    <row r="101" spans="2:10" s="76" customFormat="1" ht="23.25" hidden="1" thickBot="1">
      <c r="B101" s="267" t="s">
        <v>406</v>
      </c>
      <c r="C101" s="268" t="s">
        <v>408</v>
      </c>
      <c r="D101" s="588">
        <v>232</v>
      </c>
      <c r="E101" s="819">
        <v>231</v>
      </c>
      <c r="F101" s="632">
        <v>231.4</v>
      </c>
      <c r="G101" s="616">
        <f t="shared" si="11"/>
        <v>99.74137931034484</v>
      </c>
      <c r="H101" s="633"/>
      <c r="J101" s="479">
        <v>0</v>
      </c>
    </row>
    <row r="102" spans="2:10" s="76" customFormat="1" ht="24" customHeight="1" thickBot="1" thickTop="1">
      <c r="B102" s="146" t="s">
        <v>422</v>
      </c>
      <c r="C102" s="40" t="s">
        <v>155</v>
      </c>
      <c r="D102" s="599">
        <f>D103+D104+D106+D107+D111</f>
        <v>4208</v>
      </c>
      <c r="E102" s="599">
        <f>E103+E104+E106+E107+E111</f>
        <v>3842</v>
      </c>
      <c r="F102" s="599">
        <f>F103+F104+F106+F107+F111</f>
        <v>4406.599999999999</v>
      </c>
      <c r="G102" s="634">
        <f t="shared" si="11"/>
        <v>104.71958174904941</v>
      </c>
      <c r="H102" s="633">
        <f>F102/E102*100</f>
        <v>114.69547110879749</v>
      </c>
      <c r="J102" s="480">
        <f>J103+J104+J106+J107</f>
        <v>272</v>
      </c>
    </row>
    <row r="103" spans="2:10" s="76" customFormat="1" ht="45.75" customHeight="1" hidden="1" thickBot="1" thickTop="1">
      <c r="B103" s="343" t="s">
        <v>420</v>
      </c>
      <c r="C103" s="344" t="s">
        <v>421</v>
      </c>
      <c r="D103" s="820">
        <v>1903</v>
      </c>
      <c r="E103" s="821">
        <v>1703</v>
      </c>
      <c r="F103" s="975">
        <v>1968</v>
      </c>
      <c r="G103" s="557">
        <f t="shared" si="11"/>
        <v>103.41565948502365</v>
      </c>
      <c r="H103" s="558">
        <f>F103/E103*100</f>
        <v>115.56077510275983</v>
      </c>
      <c r="J103" s="481">
        <v>100</v>
      </c>
    </row>
    <row r="104" spans="2:10" s="76" customFormat="1" ht="35.25" customHeight="1" hidden="1">
      <c r="B104" s="23" t="s">
        <v>382</v>
      </c>
      <c r="C104" s="269" t="s">
        <v>363</v>
      </c>
      <c r="D104" s="642">
        <v>2194</v>
      </c>
      <c r="E104" s="626">
        <v>2028</v>
      </c>
      <c r="F104" s="974">
        <v>2327.4</v>
      </c>
      <c r="G104" s="549">
        <f t="shared" si="11"/>
        <v>106.0802187784868</v>
      </c>
      <c r="H104" s="555">
        <f>F104/E104*100</f>
        <v>114.76331360946746</v>
      </c>
      <c r="J104" s="482">
        <v>172</v>
      </c>
    </row>
    <row r="105" spans="2:10" ht="41.25" customHeight="1" hidden="1" thickBot="1">
      <c r="B105" s="3" t="s">
        <v>302</v>
      </c>
      <c r="C105" s="83" t="s">
        <v>137</v>
      </c>
      <c r="D105" s="642">
        <v>0</v>
      </c>
      <c r="E105" s="626">
        <v>0</v>
      </c>
      <c r="F105" s="976">
        <v>0</v>
      </c>
      <c r="G105" s="619" t="e">
        <f t="shared" si="11"/>
        <v>#DIV/0!</v>
      </c>
      <c r="H105" s="620" t="e">
        <f>F105/E105*100</f>
        <v>#DIV/0!</v>
      </c>
      <c r="J105" s="482">
        <v>0</v>
      </c>
    </row>
    <row r="106" spans="2:10" ht="41.25" customHeight="1" hidden="1" thickBot="1">
      <c r="B106" s="3" t="s">
        <v>423</v>
      </c>
      <c r="C106" s="77" t="s">
        <v>424</v>
      </c>
      <c r="D106" s="822">
        <v>0</v>
      </c>
      <c r="E106" s="823">
        <v>0</v>
      </c>
      <c r="F106" s="632">
        <v>0</v>
      </c>
      <c r="G106" s="559"/>
      <c r="H106" s="560"/>
      <c r="J106" s="483">
        <v>0</v>
      </c>
    </row>
    <row r="107" spans="2:10" ht="41.25" customHeight="1" hidden="1" thickBot="1">
      <c r="B107" s="121" t="s">
        <v>428</v>
      </c>
      <c r="C107" s="347" t="s">
        <v>429</v>
      </c>
      <c r="D107" s="639">
        <v>0</v>
      </c>
      <c r="E107" s="824">
        <v>0</v>
      </c>
      <c r="F107" s="977">
        <v>0</v>
      </c>
      <c r="G107" s="616"/>
      <c r="H107" s="617"/>
      <c r="J107" s="484">
        <v>0</v>
      </c>
    </row>
    <row r="108" spans="2:10" ht="16.5" hidden="1" thickBot="1">
      <c r="B108" s="345" t="s">
        <v>304</v>
      </c>
      <c r="C108" s="346" t="s">
        <v>261</v>
      </c>
      <c r="D108" s="544">
        <f aca="true" t="shared" si="12" ref="D108:F109">SUM(D109)</f>
        <v>0</v>
      </c>
      <c r="E108" s="825">
        <f t="shared" si="12"/>
        <v>0</v>
      </c>
      <c r="F108" s="978">
        <f t="shared" si="12"/>
        <v>0</v>
      </c>
      <c r="G108" s="572" t="e">
        <f aca="true" t="shared" si="13" ref="G108:G113">F108/D108*100</f>
        <v>#DIV/0!</v>
      </c>
      <c r="H108" s="573" t="e">
        <f aca="true" t="shared" si="14" ref="H108:H113">F108/E108*100</f>
        <v>#DIV/0!</v>
      </c>
      <c r="J108" s="485">
        <f>SUM(J109)</f>
        <v>0</v>
      </c>
    </row>
    <row r="109" spans="2:10" ht="24.75" hidden="1" thickBot="1">
      <c r="B109" s="10" t="s">
        <v>262</v>
      </c>
      <c r="C109" s="87" t="s">
        <v>263</v>
      </c>
      <c r="D109" s="576">
        <f t="shared" si="12"/>
        <v>0</v>
      </c>
      <c r="E109" s="816">
        <f>E110</f>
        <v>0</v>
      </c>
      <c r="F109" s="972">
        <f t="shared" si="12"/>
        <v>0</v>
      </c>
      <c r="G109" s="592" t="e">
        <f t="shared" si="13"/>
        <v>#DIV/0!</v>
      </c>
      <c r="H109" s="593" t="e">
        <f t="shared" si="14"/>
        <v>#DIV/0!</v>
      </c>
      <c r="J109" s="477">
        <f>J110</f>
        <v>0</v>
      </c>
    </row>
    <row r="110" spans="2:10" ht="25.5" hidden="1" thickBot="1" thickTop="1">
      <c r="B110" s="4" t="s">
        <v>39</v>
      </c>
      <c r="C110" s="44" t="s">
        <v>305</v>
      </c>
      <c r="D110" s="585">
        <v>0</v>
      </c>
      <c r="E110" s="571">
        <v>0</v>
      </c>
      <c r="F110" s="979">
        <v>0</v>
      </c>
      <c r="G110" s="572" t="e">
        <f t="shared" si="13"/>
        <v>#DIV/0!</v>
      </c>
      <c r="H110" s="573" t="e">
        <f t="shared" si="14"/>
        <v>#DIV/0!</v>
      </c>
      <c r="J110" s="486">
        <v>0</v>
      </c>
    </row>
    <row r="111" spans="2:10" ht="23.25" hidden="1" thickBot="1">
      <c r="B111" s="23" t="s">
        <v>526</v>
      </c>
      <c r="C111" s="269" t="s">
        <v>363</v>
      </c>
      <c r="D111" s="585">
        <v>111</v>
      </c>
      <c r="E111" s="571">
        <v>111</v>
      </c>
      <c r="F111" s="980">
        <v>111.2</v>
      </c>
      <c r="G111" s="549">
        <f t="shared" si="13"/>
        <v>100.18018018018017</v>
      </c>
      <c r="H111" s="555">
        <f t="shared" si="14"/>
        <v>100.18018018018017</v>
      </c>
      <c r="J111" s="486"/>
    </row>
    <row r="112" spans="2:10" ht="17.25" thickBot="1" thickTop="1">
      <c r="B112" s="30" t="s">
        <v>264</v>
      </c>
      <c r="C112" s="18" t="s">
        <v>265</v>
      </c>
      <c r="D112" s="541">
        <f>D113+D114+D115+D117+D120+D124+D125+D126+D127+D128+D132+D118+D122+D116+D121</f>
        <v>2823</v>
      </c>
      <c r="E112" s="795">
        <f>E113+E114+E115+E117+E120+E124+E125+E126+E127+E128+E132+E118+E122+E116</f>
        <v>2029.4</v>
      </c>
      <c r="F112" s="971">
        <f>F113+F114+F115+F117+F120+F124+F125+F126+F127+F128+F132+F118+F122+F116+F121+F123+F119</f>
        <v>4018</v>
      </c>
      <c r="G112" s="635">
        <f t="shared" si="13"/>
        <v>142.33085370173575</v>
      </c>
      <c r="H112" s="636">
        <f t="shared" si="14"/>
        <v>197.98955356262934</v>
      </c>
      <c r="J112" s="487">
        <f>J113+J114+J115+J117+J120+J124+J125+J126+J127+J128+J132+J118+J122+J116</f>
        <v>634</v>
      </c>
    </row>
    <row r="113" spans="2:10" ht="35.25" customHeight="1" hidden="1" thickBot="1">
      <c r="B113" s="326" t="s">
        <v>329</v>
      </c>
      <c r="C113" s="489" t="s">
        <v>328</v>
      </c>
      <c r="D113" s="610">
        <v>7</v>
      </c>
      <c r="E113" s="610">
        <v>5</v>
      </c>
      <c r="F113" s="610">
        <v>11.4</v>
      </c>
      <c r="G113" s="637">
        <f t="shared" si="13"/>
        <v>162.85714285714286</v>
      </c>
      <c r="H113" s="638">
        <f t="shared" si="14"/>
        <v>228.00000000000003</v>
      </c>
      <c r="J113" s="376">
        <v>1</v>
      </c>
    </row>
    <row r="114" spans="2:10" ht="42" customHeight="1" hidden="1" thickBot="1">
      <c r="B114" s="324" t="s">
        <v>330</v>
      </c>
      <c r="C114" s="325" t="s">
        <v>338</v>
      </c>
      <c r="D114" s="639">
        <v>0</v>
      </c>
      <c r="E114" s="639">
        <v>0</v>
      </c>
      <c r="F114" s="639">
        <v>0</v>
      </c>
      <c r="G114" s="640"/>
      <c r="H114" s="638" t="e">
        <f aca="true" t="shared" si="15" ref="H114:H124">F114/E114*100</f>
        <v>#DIV/0!</v>
      </c>
      <c r="J114" s="377">
        <v>0</v>
      </c>
    </row>
    <row r="115" spans="2:10" ht="52.5" customHeight="1" hidden="1" thickBot="1">
      <c r="B115" s="247" t="s">
        <v>331</v>
      </c>
      <c r="C115" s="248" t="s">
        <v>339</v>
      </c>
      <c r="D115" s="639">
        <v>0</v>
      </c>
      <c r="E115" s="639">
        <v>0</v>
      </c>
      <c r="F115" s="639">
        <v>0</v>
      </c>
      <c r="G115" s="616"/>
      <c r="H115" s="638" t="e">
        <f t="shared" si="15"/>
        <v>#DIV/0!</v>
      </c>
      <c r="J115" s="377">
        <v>0</v>
      </c>
    </row>
    <row r="116" spans="2:10" ht="52.5" customHeight="1" hidden="1" thickBot="1">
      <c r="B116" s="247" t="s">
        <v>460</v>
      </c>
      <c r="C116" s="248" t="s">
        <v>339</v>
      </c>
      <c r="D116" s="610">
        <v>0</v>
      </c>
      <c r="E116" s="610">
        <v>0</v>
      </c>
      <c r="F116" s="610">
        <v>0</v>
      </c>
      <c r="G116" s="572"/>
      <c r="H116" s="638" t="e">
        <f t="shared" si="15"/>
        <v>#DIV/0!</v>
      </c>
      <c r="J116" s="376">
        <v>0</v>
      </c>
    </row>
    <row r="117" spans="2:10" ht="45" customHeight="1" hidden="1" thickBot="1">
      <c r="B117" s="119" t="s">
        <v>4</v>
      </c>
      <c r="C117" s="117" t="s">
        <v>40</v>
      </c>
      <c r="D117" s="548">
        <v>15</v>
      </c>
      <c r="E117" s="548">
        <v>5</v>
      </c>
      <c r="F117" s="548">
        <v>0</v>
      </c>
      <c r="G117" s="637">
        <f>F117/D117*100</f>
        <v>0</v>
      </c>
      <c r="H117" s="638"/>
      <c r="J117" s="378">
        <v>0</v>
      </c>
    </row>
    <row r="118" spans="2:10" ht="35.25" customHeight="1" hidden="1" thickBot="1">
      <c r="B118" s="276" t="s">
        <v>51</v>
      </c>
      <c r="C118" s="277" t="s">
        <v>26</v>
      </c>
      <c r="D118" s="826">
        <v>0</v>
      </c>
      <c r="E118" s="642">
        <v>0</v>
      </c>
      <c r="F118" s="556">
        <v>13.3</v>
      </c>
      <c r="G118" s="637"/>
      <c r="H118" s="638"/>
      <c r="J118" s="379">
        <v>0</v>
      </c>
    </row>
    <row r="119" spans="2:10" ht="35.25" customHeight="1" hidden="1" thickBot="1">
      <c r="B119" s="792" t="s">
        <v>509</v>
      </c>
      <c r="C119" s="793" t="s">
        <v>26</v>
      </c>
      <c r="D119" s="826">
        <v>0</v>
      </c>
      <c r="E119" s="642">
        <v>0</v>
      </c>
      <c r="F119" s="556">
        <v>2867.6</v>
      </c>
      <c r="G119" s="637"/>
      <c r="H119" s="638"/>
      <c r="J119" s="379"/>
    </row>
    <row r="120" spans="2:10" ht="42.75" customHeight="1" hidden="1" thickBot="1">
      <c r="B120" s="249" t="s">
        <v>441</v>
      </c>
      <c r="C120" s="953" t="s">
        <v>531</v>
      </c>
      <c r="D120" s="826">
        <v>149</v>
      </c>
      <c r="E120" s="827">
        <v>142</v>
      </c>
      <c r="F120" s="556">
        <v>184.8</v>
      </c>
      <c r="G120" s="637">
        <f>F120/D120*100</f>
        <v>124.0268456375839</v>
      </c>
      <c r="H120" s="638">
        <f t="shared" si="15"/>
        <v>130.14084507042253</v>
      </c>
      <c r="J120" s="380">
        <v>3</v>
      </c>
    </row>
    <row r="121" spans="2:10" ht="48.75" customHeight="1" hidden="1" thickBot="1">
      <c r="B121" s="439" t="s">
        <v>463</v>
      </c>
      <c r="C121" s="490" t="s">
        <v>464</v>
      </c>
      <c r="D121" s="826">
        <v>0</v>
      </c>
      <c r="E121" s="642">
        <v>0</v>
      </c>
      <c r="F121" s="556">
        <v>5.1</v>
      </c>
      <c r="G121" s="637"/>
      <c r="H121" s="638"/>
      <c r="J121" s="379">
        <v>0</v>
      </c>
    </row>
    <row r="122" spans="2:10" ht="36.75" customHeight="1" hidden="1" thickBot="1">
      <c r="B122" s="251" t="s">
        <v>461</v>
      </c>
      <c r="C122" s="360" t="s">
        <v>462</v>
      </c>
      <c r="D122" s="826">
        <v>6</v>
      </c>
      <c r="E122" s="642">
        <v>4.4</v>
      </c>
      <c r="F122" s="556">
        <v>0</v>
      </c>
      <c r="G122" s="637">
        <f>F122/D122*100</f>
        <v>0</v>
      </c>
      <c r="H122" s="638">
        <f t="shared" si="15"/>
        <v>0</v>
      </c>
      <c r="J122" s="379">
        <v>1</v>
      </c>
    </row>
    <row r="123" spans="2:10" ht="36.75" customHeight="1" hidden="1" thickBot="1">
      <c r="B123" s="247" t="s">
        <v>508</v>
      </c>
      <c r="C123" s="360" t="s">
        <v>462</v>
      </c>
      <c r="D123" s="641">
        <v>0</v>
      </c>
      <c r="E123" s="641">
        <v>0</v>
      </c>
      <c r="F123" s="641">
        <v>20</v>
      </c>
      <c r="G123" s="638"/>
      <c r="H123" s="638"/>
      <c r="J123" s="320">
        <v>0</v>
      </c>
    </row>
    <row r="124" spans="2:10" ht="36.75" customHeight="1" hidden="1" thickBot="1">
      <c r="B124" s="247" t="s">
        <v>340</v>
      </c>
      <c r="C124" s="250" t="s">
        <v>307</v>
      </c>
      <c r="D124" s="585">
        <v>1200</v>
      </c>
      <c r="E124" s="585">
        <v>900</v>
      </c>
      <c r="F124" s="585">
        <v>150</v>
      </c>
      <c r="G124" s="637">
        <f>F124/D124*100</f>
        <v>12.5</v>
      </c>
      <c r="H124" s="638">
        <f t="shared" si="15"/>
        <v>16.666666666666664</v>
      </c>
      <c r="J124" s="113">
        <v>350</v>
      </c>
    </row>
    <row r="125" spans="2:10" ht="36.75" customHeight="1" hidden="1" thickBot="1">
      <c r="B125" s="251" t="s">
        <v>173</v>
      </c>
      <c r="C125" s="250" t="s">
        <v>341</v>
      </c>
      <c r="D125" s="585">
        <v>0</v>
      </c>
      <c r="E125" s="544">
        <v>0</v>
      </c>
      <c r="F125" s="585">
        <v>0</v>
      </c>
      <c r="G125" s="572"/>
      <c r="H125" s="573"/>
      <c r="J125" s="375">
        <v>0</v>
      </c>
    </row>
    <row r="126" spans="2:10" ht="33.75" customHeight="1" hidden="1" thickBot="1">
      <c r="B126" s="247" t="s">
        <v>162</v>
      </c>
      <c r="C126" s="88" t="s">
        <v>332</v>
      </c>
      <c r="D126" s="824">
        <v>0</v>
      </c>
      <c r="E126" s="585">
        <v>0</v>
      </c>
      <c r="F126" s="585">
        <v>0</v>
      </c>
      <c r="G126" s="572" t="e">
        <f aca="true" t="shared" si="16" ref="G126:G139">F126/D126*100</f>
        <v>#DIV/0!</v>
      </c>
      <c r="H126" s="573" t="e">
        <f aca="true" t="shared" si="17" ref="H126:H139">F126/E126*100</f>
        <v>#DIV/0!</v>
      </c>
      <c r="J126" s="113">
        <v>0</v>
      </c>
    </row>
    <row r="127" spans="2:10" ht="43.5" customHeight="1" hidden="1" thickBot="1">
      <c r="B127" s="247" t="s">
        <v>161</v>
      </c>
      <c r="C127" s="88" t="s">
        <v>41</v>
      </c>
      <c r="D127" s="639">
        <v>180</v>
      </c>
      <c r="E127" s="639">
        <v>137</v>
      </c>
      <c r="F127" s="639">
        <v>77.8</v>
      </c>
      <c r="G127" s="616">
        <f t="shared" si="16"/>
        <v>43.22222222222222</v>
      </c>
      <c r="H127" s="617">
        <f t="shared" si="17"/>
        <v>56.788321167883204</v>
      </c>
      <c r="J127" s="377">
        <v>70</v>
      </c>
    </row>
    <row r="128" spans="2:10" ht="33" customHeight="1" hidden="1" thickBot="1">
      <c r="B128" s="142" t="s">
        <v>50</v>
      </c>
      <c r="C128" s="283" t="s">
        <v>19</v>
      </c>
      <c r="D128" s="554">
        <v>255</v>
      </c>
      <c r="E128" s="554">
        <v>121</v>
      </c>
      <c r="F128" s="554">
        <v>188.9</v>
      </c>
      <c r="G128" s="549">
        <f t="shared" si="16"/>
        <v>74.07843137254902</v>
      </c>
      <c r="H128" s="555">
        <f t="shared" si="17"/>
        <v>156.11570247933886</v>
      </c>
      <c r="J128" s="381">
        <v>23</v>
      </c>
    </row>
    <row r="129" spans="2:10" ht="15.75" hidden="1" thickBot="1">
      <c r="B129" s="23"/>
      <c r="C129" s="63"/>
      <c r="D129" s="585">
        <v>0</v>
      </c>
      <c r="E129" s="585">
        <v>0</v>
      </c>
      <c r="F129" s="585">
        <v>0</v>
      </c>
      <c r="G129" s="572" t="e">
        <f t="shared" si="16"/>
        <v>#DIV/0!</v>
      </c>
      <c r="H129" s="573" t="e">
        <f t="shared" si="17"/>
        <v>#DIV/0!</v>
      </c>
      <c r="J129" s="113">
        <v>0</v>
      </c>
    </row>
    <row r="130" spans="2:10" ht="26.25" hidden="1" thickBot="1">
      <c r="B130" s="120" t="s">
        <v>51</v>
      </c>
      <c r="C130" s="284" t="s">
        <v>26</v>
      </c>
      <c r="D130" s="591">
        <f>SUM(D131:D132)</f>
        <v>1011</v>
      </c>
      <c r="E130" s="591">
        <f>SUM(E131:E132)</f>
        <v>715</v>
      </c>
      <c r="F130" s="591">
        <f>SUM(F131:F132)</f>
        <v>499.1</v>
      </c>
      <c r="G130" s="619">
        <f t="shared" si="16"/>
        <v>49.36696340257171</v>
      </c>
      <c r="H130" s="620">
        <f t="shared" si="17"/>
        <v>69.80419580419581</v>
      </c>
      <c r="J130" s="272">
        <f>SUM(J131:J132)</f>
        <v>186</v>
      </c>
    </row>
    <row r="131" spans="2:10" ht="15.75" hidden="1" thickBot="1">
      <c r="B131" s="121"/>
      <c r="C131" s="88"/>
      <c r="D131" s="582"/>
      <c r="E131" s="582"/>
      <c r="F131" s="582"/>
      <c r="G131" s="640" t="e">
        <f t="shared" si="16"/>
        <v>#DIV/0!</v>
      </c>
      <c r="H131" s="624" t="e">
        <f t="shared" si="17"/>
        <v>#DIV/0!</v>
      </c>
      <c r="J131" s="361"/>
    </row>
    <row r="132" spans="2:10" ht="26.25" hidden="1" thickBot="1">
      <c r="B132" s="125" t="s">
        <v>17</v>
      </c>
      <c r="C132" s="118" t="s">
        <v>42</v>
      </c>
      <c r="D132" s="639">
        <f>D133+D134+D135+D138+D139+D140+D141+D142+D143+D144+D136+D137+D145</f>
        <v>1011</v>
      </c>
      <c r="E132" s="639">
        <f>E133+E134+E135+E138+E139+E140+E141+E142+E143+E144+E136+E137+E145</f>
        <v>715</v>
      </c>
      <c r="F132" s="639">
        <f>F133+F134+F135+F138+F139+F140+F141+F142+F143+F144+F136+F137+F145</f>
        <v>499.1</v>
      </c>
      <c r="G132" s="616">
        <f t="shared" si="16"/>
        <v>49.36696340257171</v>
      </c>
      <c r="H132" s="617">
        <f t="shared" si="17"/>
        <v>69.80419580419581</v>
      </c>
      <c r="J132" s="382">
        <f>J133+J134+J135+J138+J139+J140+J141+J142+J143+J144+J136+J137</f>
        <v>186</v>
      </c>
    </row>
    <row r="133" spans="2:10" ht="34.5" customHeight="1" hidden="1" thickBot="1" thickTop="1">
      <c r="B133" s="252" t="s">
        <v>388</v>
      </c>
      <c r="C133" s="50" t="s">
        <v>389</v>
      </c>
      <c r="D133" s="828">
        <v>74</v>
      </c>
      <c r="E133" s="829">
        <v>45</v>
      </c>
      <c r="F133" s="554">
        <v>46.6</v>
      </c>
      <c r="G133" s="637">
        <f t="shared" si="16"/>
        <v>62.972972972972975</v>
      </c>
      <c r="H133" s="555">
        <f t="shared" si="17"/>
        <v>103.55555555555556</v>
      </c>
      <c r="J133" s="368">
        <v>10</v>
      </c>
    </row>
    <row r="134" spans="2:10" ht="34.5" customHeight="1" hidden="1">
      <c r="B134" s="252" t="s">
        <v>390</v>
      </c>
      <c r="C134" s="50" t="s">
        <v>391</v>
      </c>
      <c r="D134" s="828">
        <v>16</v>
      </c>
      <c r="E134" s="829">
        <v>12</v>
      </c>
      <c r="F134" s="554">
        <v>18.4</v>
      </c>
      <c r="G134" s="637">
        <f t="shared" si="16"/>
        <v>114.99999999999999</v>
      </c>
      <c r="H134" s="555">
        <f t="shared" si="17"/>
        <v>153.33333333333331</v>
      </c>
      <c r="J134" s="368">
        <v>4</v>
      </c>
    </row>
    <row r="135" spans="2:10" ht="33.75" hidden="1">
      <c r="B135" s="20" t="s">
        <v>18</v>
      </c>
      <c r="C135" s="50" t="s">
        <v>44</v>
      </c>
      <c r="D135" s="626">
        <v>16</v>
      </c>
      <c r="E135" s="830">
        <v>12</v>
      </c>
      <c r="F135" s="556">
        <v>0</v>
      </c>
      <c r="G135" s="557">
        <f t="shared" si="16"/>
        <v>0</v>
      </c>
      <c r="H135" s="558">
        <f t="shared" si="17"/>
        <v>0</v>
      </c>
      <c r="J135" s="383">
        <v>4</v>
      </c>
    </row>
    <row r="136" spans="2:10" ht="42" customHeight="1" hidden="1">
      <c r="B136" s="317" t="s">
        <v>384</v>
      </c>
      <c r="C136" s="50" t="s">
        <v>385</v>
      </c>
      <c r="D136" s="626">
        <v>5</v>
      </c>
      <c r="E136" s="831">
        <v>4</v>
      </c>
      <c r="F136" s="642">
        <v>0</v>
      </c>
      <c r="G136" s="557">
        <f t="shared" si="16"/>
        <v>0</v>
      </c>
      <c r="H136" s="558">
        <f t="shared" si="17"/>
        <v>0</v>
      </c>
      <c r="J136" s="384">
        <v>1</v>
      </c>
    </row>
    <row r="137" spans="2:10" ht="42" customHeight="1" hidden="1">
      <c r="B137" s="317" t="s">
        <v>386</v>
      </c>
      <c r="C137" s="50" t="s">
        <v>387</v>
      </c>
      <c r="D137" s="826">
        <v>16</v>
      </c>
      <c r="E137" s="641">
        <v>16</v>
      </c>
      <c r="F137" s="642">
        <v>7.5</v>
      </c>
      <c r="G137" s="557"/>
      <c r="H137" s="558"/>
      <c r="J137" s="320"/>
    </row>
    <row r="138" spans="2:10" ht="22.5" hidden="1">
      <c r="B138" s="20" t="s">
        <v>23</v>
      </c>
      <c r="C138" s="50" t="s">
        <v>46</v>
      </c>
      <c r="D138" s="625">
        <v>5</v>
      </c>
      <c r="E138" s="627">
        <v>3</v>
      </c>
      <c r="F138" s="582">
        <v>1.6</v>
      </c>
      <c r="G138" s="557">
        <f t="shared" si="16"/>
        <v>32</v>
      </c>
      <c r="H138" s="558">
        <f t="shared" si="17"/>
        <v>53.333333333333336</v>
      </c>
      <c r="J138" s="102">
        <v>1</v>
      </c>
    </row>
    <row r="139" spans="2:10" ht="33.75" hidden="1">
      <c r="B139" s="123" t="s">
        <v>145</v>
      </c>
      <c r="C139" s="50" t="s">
        <v>314</v>
      </c>
      <c r="D139" s="626">
        <v>15</v>
      </c>
      <c r="E139" s="830">
        <v>12</v>
      </c>
      <c r="F139" s="602">
        <v>8.8</v>
      </c>
      <c r="G139" s="557">
        <f t="shared" si="16"/>
        <v>58.666666666666664</v>
      </c>
      <c r="H139" s="558">
        <f t="shared" si="17"/>
        <v>73.33333333333334</v>
      </c>
      <c r="J139" s="383">
        <v>3</v>
      </c>
    </row>
    <row r="140" spans="2:10" ht="30" customHeight="1" hidden="1">
      <c r="B140" s="123" t="s">
        <v>20</v>
      </c>
      <c r="C140" s="51" t="s">
        <v>45</v>
      </c>
      <c r="D140" s="626">
        <v>360</v>
      </c>
      <c r="E140" s="830">
        <v>240</v>
      </c>
      <c r="F140" s="556">
        <v>92.1</v>
      </c>
      <c r="G140" s="557">
        <f>F140/D140*100</f>
        <v>25.58333333333333</v>
      </c>
      <c r="H140" s="558">
        <f>F140/E140*100</f>
        <v>38.375</v>
      </c>
      <c r="J140" s="383">
        <v>60</v>
      </c>
    </row>
    <row r="141" spans="2:10" ht="37.5" customHeight="1" hidden="1">
      <c r="B141" s="20" t="s">
        <v>143</v>
      </c>
      <c r="C141" s="491" t="s">
        <v>49</v>
      </c>
      <c r="D141" s="626">
        <v>134</v>
      </c>
      <c r="E141" s="830">
        <v>101</v>
      </c>
      <c r="F141" s="602">
        <v>100.1</v>
      </c>
      <c r="G141" s="557">
        <f>F141/D141*100</f>
        <v>74.70149253731343</v>
      </c>
      <c r="H141" s="558">
        <f>F141/E141*100</f>
        <v>99.10891089108911</v>
      </c>
      <c r="J141" s="383">
        <v>33</v>
      </c>
    </row>
    <row r="142" spans="2:10" ht="22.5" hidden="1">
      <c r="B142" s="123" t="s">
        <v>22</v>
      </c>
      <c r="C142" s="285" t="s">
        <v>47</v>
      </c>
      <c r="D142" s="626">
        <v>0</v>
      </c>
      <c r="E142" s="830">
        <v>0</v>
      </c>
      <c r="F142" s="556">
        <v>0</v>
      </c>
      <c r="G142" s="557" t="e">
        <f>F142/D142*100</f>
        <v>#DIV/0!</v>
      </c>
      <c r="H142" s="558" t="e">
        <f>F142/E142*100</f>
        <v>#DIV/0!</v>
      </c>
      <c r="J142" s="383">
        <v>0</v>
      </c>
    </row>
    <row r="143" spans="2:10" ht="22.5" hidden="1">
      <c r="B143" s="122" t="s">
        <v>52</v>
      </c>
      <c r="C143" s="285" t="s">
        <v>43</v>
      </c>
      <c r="D143" s="626">
        <v>0</v>
      </c>
      <c r="E143" s="830">
        <v>0</v>
      </c>
      <c r="F143" s="556">
        <v>0</v>
      </c>
      <c r="G143" s="557" t="e">
        <f>F143/D143*100</f>
        <v>#DIV/0!</v>
      </c>
      <c r="H143" s="558" t="e">
        <f>F143/E143*100</f>
        <v>#DIV/0!</v>
      </c>
      <c r="J143" s="383">
        <v>0</v>
      </c>
    </row>
    <row r="144" spans="2:10" ht="34.5" hidden="1" thickBot="1">
      <c r="B144" s="123" t="s">
        <v>21</v>
      </c>
      <c r="C144" s="27" t="s">
        <v>48</v>
      </c>
      <c r="D144" s="832">
        <v>370</v>
      </c>
      <c r="E144" s="829">
        <v>270</v>
      </c>
      <c r="F144" s="643">
        <v>90</v>
      </c>
      <c r="G144" s="549">
        <f>F144/D144*100</f>
        <v>24.324324324324326</v>
      </c>
      <c r="H144" s="555">
        <f>F144/E144*100</f>
        <v>33.33333333333333</v>
      </c>
      <c r="J144" s="368">
        <v>70</v>
      </c>
    </row>
    <row r="145" spans="2:10" ht="34.5" hidden="1" thickBot="1">
      <c r="B145" s="954" t="s">
        <v>532</v>
      </c>
      <c r="C145" s="955" t="s">
        <v>533</v>
      </c>
      <c r="D145" s="571">
        <v>0</v>
      </c>
      <c r="E145" s="630">
        <v>0</v>
      </c>
      <c r="F145" s="585">
        <v>134</v>
      </c>
      <c r="G145" s="572"/>
      <c r="H145" s="573"/>
      <c r="J145" s="385"/>
    </row>
    <row r="146" spans="2:10" ht="16.5" thickBot="1">
      <c r="B146" s="418" t="s">
        <v>267</v>
      </c>
      <c r="C146" s="32" t="s">
        <v>268</v>
      </c>
      <c r="D146" s="541">
        <f>SUM(D147+D150)</f>
        <v>5343</v>
      </c>
      <c r="E146" s="541">
        <f>SUM(E147+E150)</f>
        <v>3566</v>
      </c>
      <c r="F146" s="541">
        <f>SUM(F147+F150)</f>
        <v>2540.5</v>
      </c>
      <c r="G146" s="635">
        <f>F146/D146*100</f>
        <v>47.54819389855886</v>
      </c>
      <c r="H146" s="636">
        <f>F146/E146*100</f>
        <v>71.24228827818284</v>
      </c>
      <c r="J146" s="423">
        <f>SUM(J147+J150)</f>
        <v>1847</v>
      </c>
    </row>
    <row r="147" spans="2:10" ht="21.75" customHeight="1" hidden="1" thickBot="1">
      <c r="B147" s="420" t="s">
        <v>269</v>
      </c>
      <c r="C147" s="334" t="s">
        <v>207</v>
      </c>
      <c r="D147" s="588">
        <f>SUM(D148+D149)</f>
        <v>0</v>
      </c>
      <c r="E147" s="588">
        <f>SUM(E148+E149)</f>
        <v>0</v>
      </c>
      <c r="F147" s="588">
        <f>F148+F149</f>
        <v>1208</v>
      </c>
      <c r="G147" s="559"/>
      <c r="H147" s="560"/>
      <c r="J147" s="115">
        <f>SUM(J148+J149)</f>
        <v>0</v>
      </c>
    </row>
    <row r="148" spans="2:10" ht="36" customHeight="1" hidden="1" thickBot="1" thickTop="1">
      <c r="B148" s="244" t="s">
        <v>53</v>
      </c>
      <c r="C148" s="78" t="s">
        <v>306</v>
      </c>
      <c r="D148" s="639">
        <v>0</v>
      </c>
      <c r="E148" s="639">
        <v>0</v>
      </c>
      <c r="F148" s="639">
        <v>904.1</v>
      </c>
      <c r="G148" s="616"/>
      <c r="H148" s="617"/>
      <c r="J148" s="377">
        <v>0</v>
      </c>
    </row>
    <row r="149" spans="2:10" ht="30" customHeight="1" hidden="1" thickBot="1">
      <c r="B149" s="244" t="s">
        <v>413</v>
      </c>
      <c r="C149" s="78" t="s">
        <v>414</v>
      </c>
      <c r="D149" s="639">
        <v>0</v>
      </c>
      <c r="E149" s="639">
        <v>0</v>
      </c>
      <c r="F149" s="639">
        <v>303.9</v>
      </c>
      <c r="G149" s="616"/>
      <c r="H149" s="617"/>
      <c r="J149" s="377">
        <v>0</v>
      </c>
    </row>
    <row r="150" spans="2:10" ht="15" customHeight="1" hidden="1" thickBot="1">
      <c r="B150" s="400" t="s">
        <v>270</v>
      </c>
      <c r="C150" s="255" t="s">
        <v>204</v>
      </c>
      <c r="D150" s="833">
        <f>SUM(D151)</f>
        <v>5343</v>
      </c>
      <c r="E150" s="834">
        <f>SUM(E151)</f>
        <v>3566</v>
      </c>
      <c r="F150" s="639">
        <f>SUM(F151)</f>
        <v>1332.5</v>
      </c>
      <c r="G150" s="635">
        <f>F150/D150*100</f>
        <v>24.939172749391727</v>
      </c>
      <c r="H150" s="636">
        <f>F150/E150*100</f>
        <v>37.36679753224902</v>
      </c>
      <c r="J150" s="386">
        <f>SUM(J151)</f>
        <v>1847</v>
      </c>
    </row>
    <row r="151" spans="2:10" ht="15.75" customHeight="1" hidden="1" thickBot="1">
      <c r="B151" s="424" t="s">
        <v>342</v>
      </c>
      <c r="C151" s="335" t="s">
        <v>30</v>
      </c>
      <c r="D151" s="621">
        <f>SUM(D152:D155)</f>
        <v>5343</v>
      </c>
      <c r="E151" s="621">
        <f>SUM(E152:E154)</f>
        <v>3566</v>
      </c>
      <c r="F151" s="621">
        <f>SUM(F152:F155)</f>
        <v>1332.5</v>
      </c>
      <c r="G151" s="552">
        <f>F151/D151*100</f>
        <v>24.939172749391727</v>
      </c>
      <c r="H151" s="553">
        <f>F151/E151*100</f>
        <v>37.36679753224902</v>
      </c>
      <c r="J151" s="107">
        <f>SUM(J152:J154)</f>
        <v>1847</v>
      </c>
    </row>
    <row r="152" spans="2:10" ht="15.75" customHeight="1" hidden="1" thickBot="1" thickTop="1">
      <c r="B152" s="425" t="s">
        <v>418</v>
      </c>
      <c r="C152" s="253" t="s">
        <v>419</v>
      </c>
      <c r="D152" s="579">
        <v>2600</v>
      </c>
      <c r="E152" s="579">
        <v>1056</v>
      </c>
      <c r="F152" s="579">
        <v>979.3</v>
      </c>
      <c r="G152" s="644">
        <f>F152/D152*100</f>
        <v>37.66538461538461</v>
      </c>
      <c r="H152" s="553">
        <f>F152/E152*100</f>
        <v>92.73674242424242</v>
      </c>
      <c r="J152" s="110">
        <v>352</v>
      </c>
    </row>
    <row r="153" spans="2:10" ht="15.75" customHeight="1" hidden="1" thickTop="1">
      <c r="B153" s="425" t="s">
        <v>345</v>
      </c>
      <c r="C153" s="253" t="s">
        <v>343</v>
      </c>
      <c r="D153" s="579"/>
      <c r="E153" s="579"/>
      <c r="F153" s="579">
        <v>0</v>
      </c>
      <c r="G153" s="549"/>
      <c r="H153" s="580"/>
      <c r="J153" s="110"/>
    </row>
    <row r="154" spans="2:10" ht="15.75" customHeight="1" hidden="1">
      <c r="B154" s="437" t="s">
        <v>54</v>
      </c>
      <c r="C154" s="444" t="s">
        <v>344</v>
      </c>
      <c r="D154" s="645">
        <v>2743</v>
      </c>
      <c r="E154" s="645">
        <v>2510</v>
      </c>
      <c r="F154" s="645">
        <v>268.3</v>
      </c>
      <c r="G154" s="640">
        <f>F154/D154*100</f>
        <v>9.781261392635802</v>
      </c>
      <c r="H154" s="557">
        <f>F154/E154*100</f>
        <v>10.689243027888446</v>
      </c>
      <c r="J154" s="443">
        <v>1495</v>
      </c>
    </row>
    <row r="155" spans="2:10" ht="15.75" customHeight="1" hidden="1" thickBot="1">
      <c r="B155" s="38" t="s">
        <v>473</v>
      </c>
      <c r="C155" s="442" t="s">
        <v>474</v>
      </c>
      <c r="D155" s="561">
        <v>0</v>
      </c>
      <c r="E155" s="561"/>
      <c r="F155" s="561">
        <v>84.9</v>
      </c>
      <c r="G155" s="619"/>
      <c r="H155" s="560"/>
      <c r="J155" s="445"/>
    </row>
    <row r="156" spans="2:10" ht="17.25" customHeight="1">
      <c r="B156" s="426" t="s">
        <v>31</v>
      </c>
      <c r="C156" s="90" t="s">
        <v>32</v>
      </c>
      <c r="D156" s="646">
        <f>SUM(D157)</f>
        <v>0</v>
      </c>
      <c r="E156" s="646">
        <f>SUM(E157)</f>
        <v>0</v>
      </c>
      <c r="F156" s="646">
        <f>SUM(F157)</f>
        <v>0</v>
      </c>
      <c r="G156" s="637"/>
      <c r="H156" s="638"/>
      <c r="J156" s="387">
        <f>SUM(J157)</f>
        <v>0</v>
      </c>
    </row>
    <row r="157" spans="2:10" ht="15.75" thickBot="1">
      <c r="B157" s="244" t="s">
        <v>55</v>
      </c>
      <c r="C157" s="31" t="s">
        <v>33</v>
      </c>
      <c r="D157" s="585">
        <v>0</v>
      </c>
      <c r="E157" s="585">
        <v>0</v>
      </c>
      <c r="F157" s="585">
        <v>0</v>
      </c>
      <c r="G157" s="572"/>
      <c r="H157" s="573"/>
      <c r="J157" s="113">
        <v>0</v>
      </c>
    </row>
    <row r="158" spans="2:10" ht="16.5" thickBot="1">
      <c r="B158" s="427"/>
      <c r="C158" s="428" t="s">
        <v>205</v>
      </c>
      <c r="D158" s="541">
        <f>D11+D65</f>
        <v>667724.3</v>
      </c>
      <c r="E158" s="541">
        <f>E11+E65</f>
        <v>491786.5</v>
      </c>
      <c r="F158" s="541">
        <f>F11+F65</f>
        <v>426033.5000000001</v>
      </c>
      <c r="G158" s="635">
        <f aca="true" t="shared" si="18" ref="G158:G163">F158/D158*100</f>
        <v>63.80380345600724</v>
      </c>
      <c r="H158" s="647">
        <f aca="true" t="shared" si="19" ref="H158:H163">F158/E158*100</f>
        <v>86.62976718555717</v>
      </c>
      <c r="J158" s="388">
        <f>J11+J65</f>
        <v>525721</v>
      </c>
    </row>
    <row r="159" spans="2:11" ht="24.75" customHeight="1" thickBot="1">
      <c r="B159" s="30" t="s">
        <v>309</v>
      </c>
      <c r="C159" s="429" t="s">
        <v>310</v>
      </c>
      <c r="D159" s="541">
        <f>SUM(D160+D271)</f>
        <v>1488828.8</v>
      </c>
      <c r="E159" s="541">
        <f>SUM(E160+E271)</f>
        <v>1167946.4</v>
      </c>
      <c r="F159" s="541">
        <f>F160+F271</f>
        <v>958068.1</v>
      </c>
      <c r="G159" s="635">
        <f t="shared" si="18"/>
        <v>64.35045453177692</v>
      </c>
      <c r="H159" s="547">
        <f t="shared" si="19"/>
        <v>82.03014282162265</v>
      </c>
      <c r="J159" s="164" t="e">
        <f>SUM(J160+#REF!+J271)</f>
        <v>#REF!</v>
      </c>
      <c r="K159" s="497"/>
    </row>
    <row r="160" spans="2:11" ht="31.5" customHeight="1" thickBot="1">
      <c r="B160" s="345" t="s">
        <v>311</v>
      </c>
      <c r="C160" s="430" t="s">
        <v>283</v>
      </c>
      <c r="D160" s="648">
        <f>SUM(D161+D166+D212+D258)</f>
        <v>1292536.5</v>
      </c>
      <c r="E160" s="648">
        <f>SUM(E161+E166+E212+E258)</f>
        <v>971943.4</v>
      </c>
      <c r="F160" s="648">
        <f>F161+F166+F212+F258</f>
        <v>779902.1</v>
      </c>
      <c r="G160" s="635">
        <f t="shared" si="18"/>
        <v>60.33888404698823</v>
      </c>
      <c r="H160" s="547">
        <f t="shared" si="19"/>
        <v>80.24151406347325</v>
      </c>
      <c r="J160" s="389" t="e">
        <f>SUM(J161+J166+J212+J258)</f>
        <v>#REF!</v>
      </c>
      <c r="K160" s="497"/>
    </row>
    <row r="161" spans="2:10" ht="19.5" customHeight="1" thickBot="1">
      <c r="B161" s="431" t="s">
        <v>272</v>
      </c>
      <c r="C161" s="259" t="s">
        <v>350</v>
      </c>
      <c r="D161" s="835">
        <f>SUM(D162:D165)</f>
        <v>485550.9</v>
      </c>
      <c r="E161" s="801">
        <f>SUM(E162:E165)</f>
        <v>402665.4</v>
      </c>
      <c r="F161" s="801">
        <f>SUM(F162:F165)</f>
        <v>336357</v>
      </c>
      <c r="G161" s="649">
        <f t="shared" si="18"/>
        <v>69.27327289476757</v>
      </c>
      <c r="H161" s="650">
        <f t="shared" si="19"/>
        <v>83.53263031787682</v>
      </c>
      <c r="J161" s="432">
        <f>SUM(J162:J165)</f>
        <v>83707.09999999999</v>
      </c>
    </row>
    <row r="162" spans="2:10" ht="39.75" customHeight="1" hidden="1" thickBot="1" thickTop="1">
      <c r="B162" s="21" t="s">
        <v>56</v>
      </c>
      <c r="C162" s="68" t="s">
        <v>308</v>
      </c>
      <c r="D162" s="836">
        <v>331542</v>
      </c>
      <c r="E162" s="837">
        <v>248656.5</v>
      </c>
      <c r="F162" s="651">
        <v>182348.1</v>
      </c>
      <c r="G162" s="652">
        <f t="shared" si="18"/>
        <v>55.00000000000001</v>
      </c>
      <c r="H162" s="653">
        <f t="shared" si="19"/>
        <v>73.33333333333334</v>
      </c>
      <c r="J162" s="310">
        <v>66308.4</v>
      </c>
    </row>
    <row r="163" spans="2:11" ht="39.75" customHeight="1" hidden="1" thickBot="1" thickTop="1">
      <c r="B163" s="279" t="s">
        <v>57</v>
      </c>
      <c r="C163" s="280" t="s">
        <v>370</v>
      </c>
      <c r="D163" s="838">
        <v>154008.9</v>
      </c>
      <c r="E163" s="838">
        <v>154008.9</v>
      </c>
      <c r="F163" s="821">
        <v>154008.9</v>
      </c>
      <c r="G163" s="652">
        <f t="shared" si="18"/>
        <v>100</v>
      </c>
      <c r="H163" s="653">
        <f t="shared" si="19"/>
        <v>100</v>
      </c>
      <c r="J163" s="352">
        <v>17398.7</v>
      </c>
      <c r="K163" s="497"/>
    </row>
    <row r="164" spans="2:10" ht="39.75" customHeight="1" hidden="1">
      <c r="B164" s="295" t="s">
        <v>380</v>
      </c>
      <c r="C164" s="294" t="s">
        <v>381</v>
      </c>
      <c r="D164" s="837">
        <v>0</v>
      </c>
      <c r="E164" s="837">
        <v>0</v>
      </c>
      <c r="F164" s="654">
        <v>0</v>
      </c>
      <c r="G164" s="655"/>
      <c r="H164" s="656"/>
      <c r="J164" s="278">
        <v>0</v>
      </c>
    </row>
    <row r="165" spans="2:10" ht="25.5" customHeight="1" hidden="1" thickBot="1">
      <c r="B165" s="2" t="s">
        <v>58</v>
      </c>
      <c r="C165" s="64" t="s">
        <v>59</v>
      </c>
      <c r="D165" s="837">
        <v>0</v>
      </c>
      <c r="E165" s="837">
        <v>0</v>
      </c>
      <c r="F165" s="654">
        <v>0</v>
      </c>
      <c r="G165" s="657" t="e">
        <f>F165/D165*100</f>
        <v>#DIV/0!</v>
      </c>
      <c r="H165" s="658" t="e">
        <f>F165/E165*100</f>
        <v>#DIV/0!</v>
      </c>
      <c r="J165" s="310">
        <v>0</v>
      </c>
    </row>
    <row r="166" spans="2:10" s="76" customFormat="1" ht="26.25" customHeight="1" thickBot="1" thickTop="1">
      <c r="B166" s="32" t="s">
        <v>273</v>
      </c>
      <c r="C166" s="260" t="s">
        <v>351</v>
      </c>
      <c r="D166" s="839">
        <f>D167+D168+D174+D175+D169+D172+D177+D199+D203+D173</f>
        <v>126189.4</v>
      </c>
      <c r="E166" s="839">
        <f>E167+E168+E174+E175+E169+E172+E177+E199+E203+E173</f>
        <v>94487.7</v>
      </c>
      <c r="F166" s="839">
        <f>F167+F168+F174+F175+F169+F172+F177+F199+F203+F173+F179</f>
        <v>55975</v>
      </c>
      <c r="G166" s="564">
        <f>F166/D166*100</f>
        <v>44.35792546759078</v>
      </c>
      <c r="H166" s="659">
        <f>F166/E166*100</f>
        <v>59.24051490299795</v>
      </c>
      <c r="J166" s="390">
        <f>J167+J168+J174+J175+J169+J172+J177+J199+J203+J173</f>
        <v>9030</v>
      </c>
    </row>
    <row r="167" spans="2:10" s="76" customFormat="1" ht="39.75" customHeight="1" hidden="1" thickBot="1">
      <c r="B167" s="353"/>
      <c r="C167" s="354"/>
      <c r="D167" s="840"/>
      <c r="E167" s="660"/>
      <c r="F167" s="660"/>
      <c r="G167" s="564" t="e">
        <f aca="true" t="shared" si="20" ref="G167:G184">F167/D167*100</f>
        <v>#DIV/0!</v>
      </c>
      <c r="H167" s="661"/>
      <c r="J167" s="355"/>
    </row>
    <row r="168" spans="2:10" s="76" customFormat="1" ht="39.75" customHeight="1" hidden="1" thickBot="1">
      <c r="B168" s="289" t="s">
        <v>444</v>
      </c>
      <c r="C168" s="290" t="s">
        <v>445</v>
      </c>
      <c r="D168" s="841">
        <v>0</v>
      </c>
      <c r="E168" s="842">
        <v>0</v>
      </c>
      <c r="F168" s="662">
        <v>0</v>
      </c>
      <c r="G168" s="564" t="e">
        <f t="shared" si="20"/>
        <v>#DIV/0!</v>
      </c>
      <c r="H168" s="659" t="e">
        <f>F168/E168*100</f>
        <v>#DIV/0!</v>
      </c>
      <c r="J168" s="153">
        <v>0</v>
      </c>
    </row>
    <row r="169" spans="2:10" s="76" customFormat="1" ht="39.75" customHeight="1" hidden="1" thickBot="1">
      <c r="B169" s="287" t="s">
        <v>346</v>
      </c>
      <c r="C169" s="288" t="s">
        <v>335</v>
      </c>
      <c r="D169" s="663">
        <f>D170+D171</f>
        <v>0</v>
      </c>
      <c r="E169" s="663">
        <f>E170+E171</f>
        <v>0</v>
      </c>
      <c r="F169" s="663">
        <f>F170+F171</f>
        <v>0</v>
      </c>
      <c r="G169" s="564" t="e">
        <f t="shared" si="20"/>
        <v>#DIV/0!</v>
      </c>
      <c r="H169" s="553" t="e">
        <f>F169/E169*100</f>
        <v>#DIV/0!</v>
      </c>
      <c r="J169" s="266">
        <f>J170+J171</f>
        <v>0</v>
      </c>
    </row>
    <row r="170" spans="2:10" s="76" customFormat="1" ht="41.25" customHeight="1" hidden="1" thickTop="1">
      <c r="B170" s="147" t="s">
        <v>347</v>
      </c>
      <c r="C170" s="132" t="s">
        <v>336</v>
      </c>
      <c r="D170" s="843">
        <v>0</v>
      </c>
      <c r="E170" s="844">
        <v>0</v>
      </c>
      <c r="F170" s="664">
        <v>0</v>
      </c>
      <c r="G170" s="564" t="e">
        <f t="shared" si="20"/>
        <v>#DIV/0!</v>
      </c>
      <c r="H170" s="555" t="e">
        <f>F170/E170*100</f>
        <v>#DIV/0!</v>
      </c>
      <c r="J170" s="275">
        <v>0</v>
      </c>
    </row>
    <row r="171" spans="2:10" s="76" customFormat="1" ht="39" customHeight="1" hidden="1" thickBot="1">
      <c r="B171" s="9" t="s">
        <v>348</v>
      </c>
      <c r="C171" s="72" t="s">
        <v>337</v>
      </c>
      <c r="D171" s="761">
        <v>0</v>
      </c>
      <c r="E171" s="845">
        <v>0</v>
      </c>
      <c r="F171" s="665">
        <v>0</v>
      </c>
      <c r="G171" s="564" t="e">
        <f t="shared" si="20"/>
        <v>#DIV/0!</v>
      </c>
      <c r="H171" s="620" t="e">
        <f>F171/E171*100</f>
        <v>#DIV/0!</v>
      </c>
      <c r="J171" s="161">
        <v>0</v>
      </c>
    </row>
    <row r="172" spans="2:10" s="76" customFormat="1" ht="45" customHeight="1" hidden="1" thickBot="1">
      <c r="B172" s="244" t="s">
        <v>434</v>
      </c>
      <c r="C172" s="356" t="s">
        <v>435</v>
      </c>
      <c r="D172" s="846">
        <v>0</v>
      </c>
      <c r="E172" s="639">
        <v>0</v>
      </c>
      <c r="F172" s="639">
        <v>0</v>
      </c>
      <c r="G172" s="564" t="e">
        <f t="shared" si="20"/>
        <v>#DIV/0!</v>
      </c>
      <c r="H172" s="659" t="e">
        <f>F172/E172*100</f>
        <v>#DIV/0!</v>
      </c>
      <c r="J172" s="311">
        <v>0</v>
      </c>
    </row>
    <row r="173" spans="2:10" s="76" customFormat="1" ht="69" customHeight="1" hidden="1" thickBot="1">
      <c r="B173" s="244"/>
      <c r="C173" s="356"/>
      <c r="D173" s="847"/>
      <c r="E173" s="610"/>
      <c r="F173" s="610"/>
      <c r="G173" s="564" t="e">
        <f t="shared" si="20"/>
        <v>#DIV/0!</v>
      </c>
      <c r="H173" s="666"/>
      <c r="J173" s="357"/>
    </row>
    <row r="174" spans="2:10" s="76" customFormat="1" ht="33.75" customHeight="1" hidden="1" thickBot="1">
      <c r="B174" s="419"/>
      <c r="C174" s="135"/>
      <c r="D174" s="848"/>
      <c r="E174" s="848"/>
      <c r="F174" s="591"/>
      <c r="G174" s="564" t="e">
        <f t="shared" si="20"/>
        <v>#DIV/0!</v>
      </c>
      <c r="H174" s="593"/>
      <c r="J174" s="348"/>
    </row>
    <row r="175" spans="2:10" s="76" customFormat="1" ht="36" customHeight="1" hidden="1" thickBot="1" thickTop="1">
      <c r="B175" s="433"/>
      <c r="C175" s="298"/>
      <c r="D175" s="849"/>
      <c r="E175" s="849"/>
      <c r="F175" s="579"/>
      <c r="G175" s="564" t="e">
        <f t="shared" si="20"/>
        <v>#DIV/0!</v>
      </c>
      <c r="H175" s="581"/>
      <c r="J175" s="159"/>
    </row>
    <row r="176" spans="2:10" s="76" customFormat="1" ht="51.75" customHeight="1" hidden="1" thickBot="1">
      <c r="B176" s="139" t="s">
        <v>88</v>
      </c>
      <c r="C176" s="126" t="s">
        <v>178</v>
      </c>
      <c r="D176" s="850">
        <v>0</v>
      </c>
      <c r="E176" s="850">
        <v>0</v>
      </c>
      <c r="F176" s="585">
        <v>0</v>
      </c>
      <c r="G176" s="564" t="e">
        <f t="shared" si="20"/>
        <v>#DIV/0!</v>
      </c>
      <c r="H176" s="620"/>
      <c r="J176" s="160">
        <v>0</v>
      </c>
    </row>
    <row r="177" spans="2:10" s="76" customFormat="1" ht="41.25" customHeight="1" hidden="1" thickBot="1" thickTop="1">
      <c r="B177" s="328" t="s">
        <v>89</v>
      </c>
      <c r="C177" s="329" t="s">
        <v>60</v>
      </c>
      <c r="D177" s="845">
        <f>D179+D183+D184+D190+D197+D198</f>
        <v>107031.3</v>
      </c>
      <c r="E177" s="851">
        <f>E179+E183+E184+E190+E197+E198</f>
        <v>75968.9</v>
      </c>
      <c r="F177" s="852">
        <f>F179+F183+F184+F190+F197+F198</f>
        <v>46450.2</v>
      </c>
      <c r="G177" s="564">
        <f t="shared" si="20"/>
        <v>43.398706733450865</v>
      </c>
      <c r="H177" s="573">
        <f>F177/E177*100</f>
        <v>61.143704858172235</v>
      </c>
      <c r="J177" s="330">
        <f>J179+J183+J184+J190+J197+J198</f>
        <v>8825</v>
      </c>
    </row>
    <row r="178" spans="2:10" s="76" customFormat="1" ht="53.25" customHeight="1" hidden="1" thickBot="1" thickTop="1">
      <c r="B178" s="140"/>
      <c r="C178" s="77" t="s">
        <v>179</v>
      </c>
      <c r="D178" s="853" t="e">
        <f>E178+F178+#REF!+#REF!</f>
        <v>#REF!</v>
      </c>
      <c r="E178" s="842">
        <v>0</v>
      </c>
      <c r="F178" s="585">
        <v>0</v>
      </c>
      <c r="G178" s="564" t="e">
        <f t="shared" si="20"/>
        <v>#REF!</v>
      </c>
      <c r="H178" s="617"/>
      <c r="J178" s="153">
        <v>0</v>
      </c>
    </row>
    <row r="179" spans="2:11" s="76" customFormat="1" ht="39.75" customHeight="1" hidden="1" thickBot="1">
      <c r="B179" s="141" t="s">
        <v>90</v>
      </c>
      <c r="C179" s="258" t="s">
        <v>61</v>
      </c>
      <c r="D179" s="853">
        <v>8800.5</v>
      </c>
      <c r="E179" s="854">
        <v>0</v>
      </c>
      <c r="F179" s="585">
        <v>0</v>
      </c>
      <c r="G179" s="564">
        <f t="shared" si="20"/>
        <v>0</v>
      </c>
      <c r="H179" s="617"/>
      <c r="J179" s="312">
        <v>0</v>
      </c>
      <c r="K179" s="960"/>
    </row>
    <row r="180" spans="2:10" s="76" customFormat="1" ht="28.5" customHeight="1" hidden="1" thickBot="1" thickTop="1">
      <c r="B180" s="142" t="s">
        <v>91</v>
      </c>
      <c r="C180" s="130" t="s">
        <v>180</v>
      </c>
      <c r="D180" s="855">
        <v>0</v>
      </c>
      <c r="E180" s="842">
        <v>0</v>
      </c>
      <c r="F180" s="582"/>
      <c r="G180" s="564" t="e">
        <f t="shared" si="20"/>
        <v>#DIV/0!</v>
      </c>
      <c r="H180" s="617" t="e">
        <f>F180/E180*100</f>
        <v>#DIV/0!</v>
      </c>
      <c r="J180" s="153">
        <v>0</v>
      </c>
    </row>
    <row r="181" spans="2:10" s="76" customFormat="1" ht="51.75" customHeight="1" hidden="1" thickBot="1">
      <c r="B181" s="142" t="s">
        <v>92</v>
      </c>
      <c r="C181" s="130" t="s">
        <v>182</v>
      </c>
      <c r="D181" s="856">
        <v>0</v>
      </c>
      <c r="E181" s="854">
        <v>0</v>
      </c>
      <c r="F181" s="591">
        <v>0</v>
      </c>
      <c r="G181" s="564" t="e">
        <f t="shared" si="20"/>
        <v>#DIV/0!</v>
      </c>
      <c r="H181" s="593" t="e">
        <f>F181/E181*100</f>
        <v>#DIV/0!</v>
      </c>
      <c r="J181" s="312">
        <v>0</v>
      </c>
    </row>
    <row r="182" spans="2:10" s="76" customFormat="1" ht="52.5" customHeight="1" hidden="1" thickBot="1" thickTop="1">
      <c r="B182" s="149" t="s">
        <v>93</v>
      </c>
      <c r="C182" s="273" t="s">
        <v>181</v>
      </c>
      <c r="D182" s="857">
        <v>0</v>
      </c>
      <c r="E182" s="858">
        <v>0</v>
      </c>
      <c r="F182" s="579">
        <v>0</v>
      </c>
      <c r="G182" s="564" t="e">
        <f t="shared" si="20"/>
        <v>#DIV/0!</v>
      </c>
      <c r="H182" s="555" t="e">
        <f>F182/E182*100</f>
        <v>#DIV/0!</v>
      </c>
      <c r="J182" s="163">
        <v>0</v>
      </c>
    </row>
    <row r="183" spans="2:10" s="76" customFormat="1" ht="36" customHeight="1" hidden="1" thickBot="1">
      <c r="B183" s="121" t="s">
        <v>94</v>
      </c>
      <c r="C183" s="274" t="s">
        <v>62</v>
      </c>
      <c r="D183" s="859">
        <v>0</v>
      </c>
      <c r="E183" s="842">
        <v>0</v>
      </c>
      <c r="F183" s="645">
        <v>0</v>
      </c>
      <c r="G183" s="564" t="e">
        <f t="shared" si="20"/>
        <v>#DIV/0!</v>
      </c>
      <c r="H183" s="560" t="e">
        <f>F183/E183*100</f>
        <v>#DIV/0!</v>
      </c>
      <c r="J183" s="153">
        <v>0</v>
      </c>
    </row>
    <row r="184" spans="2:10" s="76" customFormat="1" ht="30" customHeight="1" hidden="1" thickBot="1" thickTop="1">
      <c r="B184" s="89" t="s">
        <v>95</v>
      </c>
      <c r="C184" s="257" t="s">
        <v>183</v>
      </c>
      <c r="D184" s="860">
        <f>D186+D188+D189</f>
        <v>54093.8</v>
      </c>
      <c r="E184" s="860">
        <f>E186+E188+E189</f>
        <v>40656.9</v>
      </c>
      <c r="F184" s="860">
        <f>F186+F188+F189</f>
        <v>24381.2</v>
      </c>
      <c r="G184" s="564">
        <f t="shared" si="20"/>
        <v>45.072078500678444</v>
      </c>
      <c r="H184" s="653">
        <f>F184/E184*100</f>
        <v>59.96817268409544</v>
      </c>
      <c r="J184" s="319">
        <f>J186+J188+J189</f>
        <v>0</v>
      </c>
    </row>
    <row r="185" spans="2:10" s="76" customFormat="1" ht="24.75" hidden="1" thickBot="1" thickTop="1">
      <c r="B185" s="144" t="s">
        <v>254</v>
      </c>
      <c r="C185" s="127" t="s">
        <v>184</v>
      </c>
      <c r="D185" s="861">
        <v>0</v>
      </c>
      <c r="E185" s="844">
        <v>0</v>
      </c>
      <c r="F185" s="591">
        <v>0</v>
      </c>
      <c r="G185" s="552" t="e">
        <f aca="true" t="shared" si="21" ref="G185:G190">F185/D185*100</f>
        <v>#DIV/0!</v>
      </c>
      <c r="H185" s="593"/>
      <c r="J185" s="275">
        <v>0</v>
      </c>
    </row>
    <row r="186" spans="2:10" s="76" customFormat="1" ht="27" customHeight="1" hidden="1" thickTop="1">
      <c r="B186" s="143" t="s">
        <v>96</v>
      </c>
      <c r="C186" s="128" t="s">
        <v>184</v>
      </c>
      <c r="D186" s="862">
        <v>25841.4</v>
      </c>
      <c r="E186" s="863">
        <v>14908.5</v>
      </c>
      <c r="F186" s="667">
        <v>14908.5</v>
      </c>
      <c r="G186" s="652">
        <f t="shared" si="21"/>
        <v>57.692307692307686</v>
      </c>
      <c r="H186" s="653">
        <f>F186/E186*100</f>
        <v>100</v>
      </c>
      <c r="J186" s="162">
        <v>0</v>
      </c>
    </row>
    <row r="187" spans="2:10" s="76" customFormat="1" ht="31.5" customHeight="1" hidden="1">
      <c r="B187" s="143" t="s">
        <v>97</v>
      </c>
      <c r="C187" s="128" t="s">
        <v>185</v>
      </c>
      <c r="D187" s="862">
        <v>0</v>
      </c>
      <c r="E187" s="863">
        <v>0</v>
      </c>
      <c r="F187" s="668">
        <v>0</v>
      </c>
      <c r="G187" s="557" t="e">
        <f t="shared" si="21"/>
        <v>#DIV/0!</v>
      </c>
      <c r="H187" s="558"/>
      <c r="J187" s="162">
        <v>0</v>
      </c>
    </row>
    <row r="188" spans="2:10" s="76" customFormat="1" ht="27" customHeight="1" hidden="1" thickBot="1">
      <c r="B188" s="143" t="s">
        <v>416</v>
      </c>
      <c r="C188" s="129" t="s">
        <v>186</v>
      </c>
      <c r="D188" s="864">
        <v>18779.7</v>
      </c>
      <c r="E188" s="863">
        <v>16275.7</v>
      </c>
      <c r="F188" s="626">
        <v>0</v>
      </c>
      <c r="G188" s="557">
        <f t="shared" si="21"/>
        <v>0</v>
      </c>
      <c r="H188" s="558"/>
      <c r="J188" s="162">
        <v>0</v>
      </c>
    </row>
    <row r="189" spans="2:10" s="526" customFormat="1" ht="26.25" customHeight="1" hidden="1" thickBot="1" thickTop="1">
      <c r="B189" s="281" t="s">
        <v>417</v>
      </c>
      <c r="C189" s="282" t="s">
        <v>392</v>
      </c>
      <c r="D189" s="865">
        <v>9472.7</v>
      </c>
      <c r="E189" s="845">
        <v>9472.7</v>
      </c>
      <c r="F189" s="585">
        <v>9472.7</v>
      </c>
      <c r="G189" s="652">
        <f t="shared" si="21"/>
        <v>100</v>
      </c>
      <c r="H189" s="653">
        <f>F189/E189*100</f>
        <v>100</v>
      </c>
      <c r="J189" s="161">
        <v>0</v>
      </c>
    </row>
    <row r="190" spans="2:10" s="76" customFormat="1" ht="33" customHeight="1" hidden="1" thickBot="1">
      <c r="B190" s="256" t="s">
        <v>98</v>
      </c>
      <c r="C190" s="434" t="s">
        <v>187</v>
      </c>
      <c r="D190" s="848">
        <f>D192+D193+D195+D196</f>
        <v>44137</v>
      </c>
      <c r="E190" s="848">
        <f>E192+E193+E195+E196</f>
        <v>35312</v>
      </c>
      <c r="F190" s="848">
        <f>F192+F193+F195+F196</f>
        <v>22069</v>
      </c>
      <c r="G190" s="592">
        <f t="shared" si="21"/>
        <v>50.00113283639577</v>
      </c>
      <c r="H190" s="593">
        <f>F190/E190*100</f>
        <v>62.497168101495234</v>
      </c>
      <c r="J190" s="158">
        <f>J192+J193+J195+J196</f>
        <v>8825</v>
      </c>
    </row>
    <row r="191" spans="2:10" s="76" customFormat="1" ht="33" customHeight="1" hidden="1" thickBot="1" thickTop="1">
      <c r="B191" s="22"/>
      <c r="C191" s="35" t="s">
        <v>188</v>
      </c>
      <c r="D191" s="850"/>
      <c r="E191" s="850"/>
      <c r="F191" s="669"/>
      <c r="G191" s="559"/>
      <c r="H191" s="560"/>
      <c r="J191" s="160"/>
    </row>
    <row r="192" spans="2:10" s="76" customFormat="1" ht="31.5" customHeight="1" hidden="1" thickTop="1">
      <c r="B192" s="145" t="s">
        <v>99</v>
      </c>
      <c r="C192" s="131" t="s">
        <v>63</v>
      </c>
      <c r="D192" s="849">
        <v>0</v>
      </c>
      <c r="E192" s="844">
        <v>0</v>
      </c>
      <c r="F192" s="664">
        <v>0</v>
      </c>
      <c r="G192" s="557" t="e">
        <f>F192/D192*100</f>
        <v>#DIV/0!</v>
      </c>
      <c r="H192" s="633" t="e">
        <f>F192/E192*100</f>
        <v>#DIV/0!</v>
      </c>
      <c r="J192" s="275">
        <v>0</v>
      </c>
    </row>
    <row r="193" spans="2:10" s="76" customFormat="1" ht="23.25" customHeight="1" hidden="1" thickBot="1" thickTop="1">
      <c r="B193" s="137" t="s">
        <v>100</v>
      </c>
      <c r="C193" s="129" t="s">
        <v>24</v>
      </c>
      <c r="D193" s="863">
        <v>44137</v>
      </c>
      <c r="E193" s="863">
        <v>35312</v>
      </c>
      <c r="F193" s="664">
        <v>22069</v>
      </c>
      <c r="G193" s="557">
        <f>F193/D193*100</f>
        <v>50.00113283639577</v>
      </c>
      <c r="H193" s="558">
        <f>F193/E193*100</f>
        <v>62.497168101495234</v>
      </c>
      <c r="J193" s="162">
        <v>8825</v>
      </c>
    </row>
    <row r="194" spans="2:10" s="76" customFormat="1" ht="12.75" customHeight="1" hidden="1" thickBot="1">
      <c r="B194" s="142" t="s">
        <v>101</v>
      </c>
      <c r="C194" s="130" t="s">
        <v>25</v>
      </c>
      <c r="D194" s="850" t="e">
        <f>E194+F194+#REF!+#REF!</f>
        <v>#REF!</v>
      </c>
      <c r="E194" s="850">
        <v>0</v>
      </c>
      <c r="F194" s="668"/>
      <c r="G194" s="557"/>
      <c r="H194" s="558"/>
      <c r="J194" s="160">
        <v>0</v>
      </c>
    </row>
    <row r="195" spans="2:10" s="76" customFormat="1" ht="16.5" hidden="1" thickBot="1">
      <c r="B195" s="142" t="s">
        <v>102</v>
      </c>
      <c r="C195" s="130" t="s">
        <v>64</v>
      </c>
      <c r="D195" s="842">
        <v>0</v>
      </c>
      <c r="E195" s="842">
        <v>0</v>
      </c>
      <c r="F195" s="670">
        <v>0</v>
      </c>
      <c r="G195" s="557" t="e">
        <f>F195/D195*100</f>
        <v>#DIV/0!</v>
      </c>
      <c r="H195" s="558" t="e">
        <f>F195/E195*100</f>
        <v>#DIV/0!</v>
      </c>
      <c r="J195" s="153">
        <v>0</v>
      </c>
    </row>
    <row r="196" spans="2:10" s="76" customFormat="1" ht="47.25" customHeight="1" hidden="1" thickBot="1">
      <c r="B196" s="137" t="s">
        <v>393</v>
      </c>
      <c r="C196" s="129" t="s">
        <v>394</v>
      </c>
      <c r="D196" s="850">
        <v>0</v>
      </c>
      <c r="E196" s="850">
        <v>0</v>
      </c>
      <c r="F196" s="554">
        <v>0</v>
      </c>
      <c r="G196" s="557" t="e">
        <f>F196/D196*100</f>
        <v>#DIV/0!</v>
      </c>
      <c r="H196" s="558" t="e">
        <f>F196/E196*100</f>
        <v>#DIV/0!</v>
      </c>
      <c r="J196" s="160">
        <v>0</v>
      </c>
    </row>
    <row r="197" spans="2:10" s="76" customFormat="1" ht="47.25" customHeight="1" hidden="1" thickBot="1">
      <c r="B197" s="327" t="s">
        <v>395</v>
      </c>
      <c r="C197" s="34" t="s">
        <v>396</v>
      </c>
      <c r="D197" s="845">
        <v>0</v>
      </c>
      <c r="E197" s="845">
        <v>0</v>
      </c>
      <c r="F197" s="582"/>
      <c r="G197" s="640"/>
      <c r="H197" s="624"/>
      <c r="J197" s="161">
        <v>0</v>
      </c>
    </row>
    <row r="198" spans="2:10" s="76" customFormat="1" ht="15.75" hidden="1" thickBot="1">
      <c r="B198" s="327" t="s">
        <v>397</v>
      </c>
      <c r="C198" s="435" t="s">
        <v>398</v>
      </c>
      <c r="D198" s="847">
        <v>0</v>
      </c>
      <c r="E198" s="854">
        <v>0</v>
      </c>
      <c r="F198" s="645">
        <v>0</v>
      </c>
      <c r="G198" s="640" t="e">
        <f>F198/D198*100</f>
        <v>#DIV/0!</v>
      </c>
      <c r="H198" s="624" t="e">
        <f>F198/E198*100</f>
        <v>#DIV/0!</v>
      </c>
      <c r="J198" s="312">
        <v>0</v>
      </c>
    </row>
    <row r="199" spans="2:10" s="76" customFormat="1" ht="58.5" customHeight="1" hidden="1" thickBot="1" thickTop="1">
      <c r="B199" s="449" t="s">
        <v>489</v>
      </c>
      <c r="C199" s="959" t="s">
        <v>490</v>
      </c>
      <c r="D199" s="866">
        <f>D200+D201</f>
        <v>3117.5</v>
      </c>
      <c r="E199" s="866">
        <f>E200+E201</f>
        <v>3117.5</v>
      </c>
      <c r="F199" s="866">
        <f>F200+F201</f>
        <v>3117.5</v>
      </c>
      <c r="G199" s="652">
        <f>F199/D199*100</f>
        <v>100</v>
      </c>
      <c r="H199" s="653">
        <f>F199/E199*100</f>
        <v>100</v>
      </c>
      <c r="J199" s="391">
        <f>SUM(J201:J202)</f>
        <v>0</v>
      </c>
    </row>
    <row r="200" spans="2:10" s="76" customFormat="1" ht="58.5" customHeight="1" hidden="1" thickBot="1" thickTop="1">
      <c r="B200" s="449" t="s">
        <v>521</v>
      </c>
      <c r="C200" s="959" t="s">
        <v>490</v>
      </c>
      <c r="D200" s="847">
        <v>1088.8</v>
      </c>
      <c r="E200" s="847">
        <v>1088.8</v>
      </c>
      <c r="F200" s="785">
        <v>1088.8</v>
      </c>
      <c r="G200" s="652">
        <f>F200/D200*100</f>
        <v>100</v>
      </c>
      <c r="H200" s="653">
        <f>F200/E200*100</f>
        <v>100</v>
      </c>
      <c r="J200" s="786"/>
    </row>
    <row r="201" spans="2:10" s="76" customFormat="1" ht="70.5" customHeight="1" hidden="1" thickBot="1" thickTop="1">
      <c r="B201" s="15" t="s">
        <v>491</v>
      </c>
      <c r="C201" s="959" t="s">
        <v>490</v>
      </c>
      <c r="D201" s="847">
        <v>2028.7</v>
      </c>
      <c r="E201" s="610">
        <v>2028.7</v>
      </c>
      <c r="F201" s="671">
        <v>2028.7</v>
      </c>
      <c r="G201" s="652">
        <f>F201/D201*100</f>
        <v>100</v>
      </c>
      <c r="H201" s="653">
        <f>F201/E201*100</f>
        <v>100</v>
      </c>
      <c r="J201" s="357">
        <v>0</v>
      </c>
    </row>
    <row r="202" spans="2:10" ht="38.25" hidden="1" thickBot="1" thickTop="1">
      <c r="B202" s="3" t="s">
        <v>359</v>
      </c>
      <c r="C202" s="298" t="s">
        <v>360</v>
      </c>
      <c r="D202" s="685"/>
      <c r="E202" s="845"/>
      <c r="F202" s="582"/>
      <c r="G202" s="559"/>
      <c r="H202" s="560"/>
      <c r="J202" s="161"/>
    </row>
    <row r="203" spans="2:10" s="76" customFormat="1" ht="16.5" hidden="1" thickBot="1" thickTop="1">
      <c r="B203" s="465" t="s">
        <v>358</v>
      </c>
      <c r="C203" s="469" t="s">
        <v>65</v>
      </c>
      <c r="D203" s="867">
        <f>SUM(D204:D211)</f>
        <v>16040.599999999999</v>
      </c>
      <c r="E203" s="867">
        <f>SUM(E204:E211)</f>
        <v>15401.3</v>
      </c>
      <c r="F203" s="867">
        <f>SUM(F204:F211)</f>
        <v>6407.3</v>
      </c>
      <c r="G203" s="616">
        <f>F203/D203*100</f>
        <v>39.94426642394923</v>
      </c>
      <c r="H203" s="617">
        <f>F203/E203*100</f>
        <v>41.60233227065248</v>
      </c>
      <c r="J203" s="466">
        <f>SUM(J206:J211)</f>
        <v>205</v>
      </c>
    </row>
    <row r="204" spans="2:10" s="76" customFormat="1" ht="24" hidden="1" thickBot="1">
      <c r="B204" s="957" t="s">
        <v>358</v>
      </c>
      <c r="C204" s="958" t="s">
        <v>534</v>
      </c>
      <c r="D204" s="865">
        <v>8750</v>
      </c>
      <c r="E204" s="761">
        <v>8750</v>
      </c>
      <c r="F204" s="865">
        <v>0</v>
      </c>
      <c r="G204" s="559"/>
      <c r="H204" s="560"/>
      <c r="J204" s="956"/>
    </row>
    <row r="205" spans="2:10" s="76" customFormat="1" ht="23.25" hidden="1" thickBot="1">
      <c r="B205" s="144" t="s">
        <v>399</v>
      </c>
      <c r="C205" s="138" t="s">
        <v>402</v>
      </c>
      <c r="D205" s="868">
        <v>0</v>
      </c>
      <c r="E205" s="869">
        <v>0</v>
      </c>
      <c r="F205" s="672">
        <v>0</v>
      </c>
      <c r="G205" s="559" t="e">
        <f>F205/D205*100</f>
        <v>#DIV/0!</v>
      </c>
      <c r="H205" s="560" t="e">
        <f>F205/E205*100</f>
        <v>#DIV/0!</v>
      </c>
      <c r="J205" s="467">
        <v>0</v>
      </c>
    </row>
    <row r="206" spans="2:10" s="76" customFormat="1" ht="15.75" hidden="1" thickBot="1">
      <c r="B206" s="143" t="s">
        <v>400</v>
      </c>
      <c r="C206" s="136" t="s">
        <v>403</v>
      </c>
      <c r="D206" s="870">
        <v>1241</v>
      </c>
      <c r="E206" s="871">
        <v>853</v>
      </c>
      <c r="F206" s="673">
        <v>609</v>
      </c>
      <c r="G206" s="634">
        <f>F206/D206*100</f>
        <v>49.07332796132152</v>
      </c>
      <c r="H206" s="633">
        <f>F206/E206*100</f>
        <v>71.39507620164126</v>
      </c>
      <c r="J206" s="468">
        <v>205</v>
      </c>
    </row>
    <row r="207" spans="2:10" ht="72.75" customHeight="1" hidden="1">
      <c r="B207" s="143" t="s">
        <v>401</v>
      </c>
      <c r="C207" s="136" t="s">
        <v>404</v>
      </c>
      <c r="D207" s="870">
        <v>0</v>
      </c>
      <c r="E207" s="871">
        <v>0</v>
      </c>
      <c r="F207" s="673">
        <v>0</v>
      </c>
      <c r="G207" s="674"/>
      <c r="H207" s="675"/>
      <c r="J207" s="468"/>
    </row>
    <row r="208" spans="2:10" ht="47.25" customHeight="1" hidden="1">
      <c r="B208" s="143" t="s">
        <v>453</v>
      </c>
      <c r="C208" s="136" t="s">
        <v>454</v>
      </c>
      <c r="D208" s="870">
        <v>0</v>
      </c>
      <c r="E208" s="871">
        <v>0</v>
      </c>
      <c r="F208" s="673">
        <v>0</v>
      </c>
      <c r="G208" s="674"/>
      <c r="H208" s="675"/>
      <c r="J208" s="468">
        <v>0</v>
      </c>
    </row>
    <row r="209" spans="2:10" ht="31.5" customHeight="1" hidden="1" thickBot="1">
      <c r="B209" s="143" t="s">
        <v>455</v>
      </c>
      <c r="C209" s="136" t="s">
        <v>456</v>
      </c>
      <c r="D209" s="870">
        <v>0</v>
      </c>
      <c r="E209" s="871">
        <v>0</v>
      </c>
      <c r="F209" s="673">
        <v>0</v>
      </c>
      <c r="G209" s="676"/>
      <c r="H209" s="675"/>
      <c r="J209" s="468">
        <v>0</v>
      </c>
    </row>
    <row r="210" spans="2:10" ht="30.75" customHeight="1" hidden="1" thickBot="1" thickTop="1">
      <c r="B210" s="143" t="s">
        <v>452</v>
      </c>
      <c r="C210" s="136" t="s">
        <v>443</v>
      </c>
      <c r="D210" s="870">
        <v>3395.9</v>
      </c>
      <c r="E210" s="871">
        <v>3395.9</v>
      </c>
      <c r="F210" s="673">
        <v>3395.9</v>
      </c>
      <c r="G210" s="580">
        <f>F210/D210*100</f>
        <v>100</v>
      </c>
      <c r="H210" s="581">
        <f>F210/E210*100</f>
        <v>100</v>
      </c>
      <c r="J210" s="468">
        <v>0</v>
      </c>
    </row>
    <row r="211" spans="2:10" ht="30.75" customHeight="1" hidden="1" thickBot="1" thickTop="1">
      <c r="B211" s="281" t="s">
        <v>498</v>
      </c>
      <c r="C211" s="72" t="s">
        <v>499</v>
      </c>
      <c r="D211" s="872">
        <v>2653.7</v>
      </c>
      <c r="E211" s="873">
        <v>2402.4</v>
      </c>
      <c r="F211" s="677">
        <v>2402.4</v>
      </c>
      <c r="G211" s="580">
        <f>F211/D211*100</f>
        <v>90.5302031126352</v>
      </c>
      <c r="H211" s="581">
        <f>F211/E211*100</f>
        <v>100</v>
      </c>
      <c r="J211" s="470">
        <v>0</v>
      </c>
    </row>
    <row r="212" spans="2:10" ht="23.25" customHeight="1" thickBot="1">
      <c r="B212" s="462" t="s">
        <v>103</v>
      </c>
      <c r="C212" s="463" t="s">
        <v>349</v>
      </c>
      <c r="D212" s="874">
        <f>D213+D214+D219+D220+D221+D225+D243+D247+D250+D254+D257</f>
        <v>660763.1999999998</v>
      </c>
      <c r="E212" s="874">
        <f>E213+E214+E219+E220+E221+E225+E243+E247+E250+E254+E257</f>
        <v>457212.39999999997</v>
      </c>
      <c r="F212" s="874">
        <f>F213+F214+F219+F220+F221+F225+F243+F247+F250+F254+F257</f>
        <v>375110.5</v>
      </c>
      <c r="G212" s="616">
        <f>F212/D212*100</f>
        <v>56.76927831332013</v>
      </c>
      <c r="H212" s="617">
        <f>F212/E212*100</f>
        <v>82.04294109258629</v>
      </c>
      <c r="J212" s="464" t="e">
        <f>J214+J218+J219+J220+J221+J224+J225+J243+J247+#REF!+J244+J250+J252</f>
        <v>#REF!</v>
      </c>
    </row>
    <row r="213" spans="2:10" ht="33.75" customHeight="1" hidden="1" thickBot="1">
      <c r="B213" s="4" t="s">
        <v>104</v>
      </c>
      <c r="C213" s="67" t="s">
        <v>66</v>
      </c>
      <c r="D213" s="845">
        <v>306.8</v>
      </c>
      <c r="E213" s="845">
        <v>95</v>
      </c>
      <c r="F213" s="582">
        <v>0</v>
      </c>
      <c r="G213" s="549"/>
      <c r="H213" s="555"/>
      <c r="J213" s="161">
        <v>0</v>
      </c>
    </row>
    <row r="214" spans="2:10" ht="30" customHeight="1" hidden="1" thickBot="1">
      <c r="B214" s="121" t="s">
        <v>105</v>
      </c>
      <c r="C214" s="135" t="s">
        <v>140</v>
      </c>
      <c r="D214" s="848">
        <f>D216+D217+D218</f>
        <v>3098</v>
      </c>
      <c r="E214" s="848">
        <f>E216+E217+E218</f>
        <v>2438.6</v>
      </c>
      <c r="F214" s="848">
        <f>F216+F217+F218</f>
        <v>2305</v>
      </c>
      <c r="G214" s="678">
        <f aca="true" t="shared" si="22" ref="G214:G251">F214/D214*100</f>
        <v>74.40284054228535</v>
      </c>
      <c r="H214" s="679">
        <f aca="true" t="shared" si="23" ref="H214:H238">F214/E214*100</f>
        <v>94.52144673173133</v>
      </c>
      <c r="J214" s="158">
        <f>J216+J217</f>
        <v>774.4</v>
      </c>
    </row>
    <row r="215" spans="2:10" ht="29.25" customHeight="1" hidden="1" thickBot="1">
      <c r="B215" s="17" t="s">
        <v>511</v>
      </c>
      <c r="C215" s="135" t="s">
        <v>512</v>
      </c>
      <c r="D215" s="845"/>
      <c r="E215" s="845"/>
      <c r="F215" s="845">
        <v>0</v>
      </c>
      <c r="G215" s="559"/>
      <c r="H215" s="560"/>
      <c r="J215" s="161"/>
    </row>
    <row r="216" spans="2:11" ht="30.75" customHeight="1" hidden="1" thickTop="1">
      <c r="B216" s="15" t="s">
        <v>138</v>
      </c>
      <c r="C216" s="132" t="s">
        <v>67</v>
      </c>
      <c r="D216" s="875">
        <v>2294</v>
      </c>
      <c r="E216" s="876">
        <v>1835</v>
      </c>
      <c r="F216" s="877">
        <v>1835</v>
      </c>
      <c r="G216" s="580">
        <f t="shared" si="22"/>
        <v>79.99128160418482</v>
      </c>
      <c r="H216" s="581">
        <f t="shared" si="23"/>
        <v>100</v>
      </c>
      <c r="J216" s="336">
        <v>574</v>
      </c>
      <c r="K216" s="497"/>
    </row>
    <row r="217" spans="2:10" s="76" customFormat="1" ht="35.25" customHeight="1" hidden="1" thickBot="1">
      <c r="B217" s="4" t="s">
        <v>139</v>
      </c>
      <c r="C217" s="286" t="s">
        <v>68</v>
      </c>
      <c r="D217" s="878">
        <v>801.8</v>
      </c>
      <c r="E217" s="879">
        <v>601.4</v>
      </c>
      <c r="F217" s="880">
        <v>467.8</v>
      </c>
      <c r="G217" s="619">
        <f t="shared" si="22"/>
        <v>58.343726615116</v>
      </c>
      <c r="H217" s="620">
        <f t="shared" si="23"/>
        <v>77.78516794146991</v>
      </c>
      <c r="J217" s="337">
        <v>200.4</v>
      </c>
    </row>
    <row r="218" spans="2:10" s="76" customFormat="1" ht="44.25" customHeight="1" hidden="1" thickBot="1">
      <c r="B218" s="121" t="s">
        <v>535</v>
      </c>
      <c r="C218" s="14" t="s">
        <v>69</v>
      </c>
      <c r="D218" s="881">
        <v>2.2</v>
      </c>
      <c r="E218" s="850">
        <v>2.2</v>
      </c>
      <c r="F218" s="585">
        <v>2.2</v>
      </c>
      <c r="G218" s="619">
        <f t="shared" si="22"/>
        <v>100</v>
      </c>
      <c r="H218" s="620">
        <f t="shared" si="23"/>
        <v>100</v>
      </c>
      <c r="J218" s="160">
        <v>0</v>
      </c>
    </row>
    <row r="219" spans="2:10" s="76" customFormat="1" ht="39" customHeight="1" hidden="1" thickBot="1">
      <c r="B219" s="4" t="s">
        <v>353</v>
      </c>
      <c r="C219" s="135" t="s">
        <v>70</v>
      </c>
      <c r="D219" s="842">
        <v>2173</v>
      </c>
      <c r="E219" s="842">
        <v>1635</v>
      </c>
      <c r="F219" s="680">
        <v>1635</v>
      </c>
      <c r="G219" s="572">
        <f t="shared" si="22"/>
        <v>75.2416014726185</v>
      </c>
      <c r="H219" s="573">
        <f t="shared" si="23"/>
        <v>100</v>
      </c>
      <c r="J219" s="153">
        <v>549</v>
      </c>
    </row>
    <row r="220" spans="2:10" s="76" customFormat="1" ht="46.5" customHeight="1" hidden="1" thickBot="1">
      <c r="B220" s="4" t="s">
        <v>352</v>
      </c>
      <c r="C220" s="155" t="s">
        <v>71</v>
      </c>
      <c r="D220" s="858">
        <v>560.4</v>
      </c>
      <c r="E220" s="845">
        <v>390</v>
      </c>
      <c r="F220" s="882">
        <v>131.9</v>
      </c>
      <c r="G220" s="616">
        <f t="shared" si="22"/>
        <v>23.536759457530337</v>
      </c>
      <c r="H220" s="601">
        <f t="shared" si="23"/>
        <v>33.820512820512825</v>
      </c>
      <c r="J220" s="161">
        <v>105</v>
      </c>
    </row>
    <row r="221" spans="2:10" s="76" customFormat="1" ht="39.75" customHeight="1" hidden="1" thickBot="1">
      <c r="B221" s="146" t="s">
        <v>106</v>
      </c>
      <c r="C221" s="73" t="s">
        <v>156</v>
      </c>
      <c r="D221" s="848">
        <f>D222+D223</f>
        <v>8324.3</v>
      </c>
      <c r="E221" s="848">
        <f>E222+E223</f>
        <v>6311</v>
      </c>
      <c r="F221" s="848">
        <f>F222+F223</f>
        <v>6159</v>
      </c>
      <c r="G221" s="552">
        <f t="shared" si="22"/>
        <v>73.98820321228212</v>
      </c>
      <c r="H221" s="593">
        <f t="shared" si="23"/>
        <v>97.59150689272698</v>
      </c>
      <c r="J221" s="158">
        <f>J222+J223</f>
        <v>1345</v>
      </c>
    </row>
    <row r="222" spans="2:10" s="76" customFormat="1" ht="28.5" customHeight="1" hidden="1" thickBot="1" thickTop="1">
      <c r="B222" s="147" t="s">
        <v>315</v>
      </c>
      <c r="C222" s="133" t="s">
        <v>157</v>
      </c>
      <c r="D222" s="681">
        <v>4040.3</v>
      </c>
      <c r="E222" s="876">
        <v>3173</v>
      </c>
      <c r="F222" s="681">
        <v>3173</v>
      </c>
      <c r="G222" s="683">
        <f>F222/D222*100</f>
        <v>78.53377224463529</v>
      </c>
      <c r="H222" s="684">
        <f>F222/E222*100</f>
        <v>100</v>
      </c>
      <c r="J222" s="336">
        <v>0</v>
      </c>
    </row>
    <row r="223" spans="2:10" s="76" customFormat="1" ht="24" customHeight="1" hidden="1" thickBot="1">
      <c r="B223" s="9" t="s">
        <v>316</v>
      </c>
      <c r="C223" s="134" t="s">
        <v>158</v>
      </c>
      <c r="D223" s="682">
        <v>4284</v>
      </c>
      <c r="E223" s="883">
        <v>3138</v>
      </c>
      <c r="F223" s="682">
        <v>2986</v>
      </c>
      <c r="G223" s="683">
        <f t="shared" si="22"/>
        <v>69.70121381886088</v>
      </c>
      <c r="H223" s="684">
        <f t="shared" si="23"/>
        <v>95.15615041427661</v>
      </c>
      <c r="J223" s="338">
        <v>1345</v>
      </c>
    </row>
    <row r="224" spans="2:10" ht="33" customHeight="1" hidden="1" thickBot="1">
      <c r="B224" s="121" t="s">
        <v>141</v>
      </c>
      <c r="C224" s="13" t="s">
        <v>159</v>
      </c>
      <c r="D224" s="685">
        <v>0</v>
      </c>
      <c r="E224" s="685">
        <v>0</v>
      </c>
      <c r="F224" s="685">
        <v>0</v>
      </c>
      <c r="G224" s="600" t="e">
        <f t="shared" si="22"/>
        <v>#DIV/0!</v>
      </c>
      <c r="H224" s="590" t="e">
        <f t="shared" si="23"/>
        <v>#DIV/0!</v>
      </c>
      <c r="J224" s="313">
        <v>0</v>
      </c>
    </row>
    <row r="225" spans="2:10" ht="33" customHeight="1" hidden="1" thickBot="1">
      <c r="B225" s="262" t="s">
        <v>107</v>
      </c>
      <c r="C225" s="264" t="s">
        <v>72</v>
      </c>
      <c r="D225" s="866">
        <f>SUM(D226:D242)</f>
        <v>587319.4999999999</v>
      </c>
      <c r="E225" s="866">
        <f>SUM(E226:E242)</f>
        <v>389665.6</v>
      </c>
      <c r="F225" s="866">
        <f>SUM(F226:F242)</f>
        <v>319566.6</v>
      </c>
      <c r="G225" s="577">
        <f t="shared" si="22"/>
        <v>54.41103181488101</v>
      </c>
      <c r="H225" s="578">
        <f t="shared" si="23"/>
        <v>82.01047256930045</v>
      </c>
      <c r="J225" s="263">
        <f>SUM(J226:J242)</f>
        <v>112228.29999999999</v>
      </c>
    </row>
    <row r="226" spans="2:10" ht="42" customHeight="1" hidden="1" thickTop="1">
      <c r="B226" s="148" t="s">
        <v>108</v>
      </c>
      <c r="C226" s="132" t="s">
        <v>73</v>
      </c>
      <c r="D226" s="877">
        <v>219</v>
      </c>
      <c r="E226" s="876">
        <v>197</v>
      </c>
      <c r="F226" s="877">
        <v>197</v>
      </c>
      <c r="G226" s="686">
        <f t="shared" si="22"/>
        <v>89.95433789954338</v>
      </c>
      <c r="H226" s="687">
        <f t="shared" si="23"/>
        <v>100</v>
      </c>
      <c r="J226" s="336">
        <v>173</v>
      </c>
    </row>
    <row r="227" spans="2:10" ht="31.5" customHeight="1" hidden="1">
      <c r="B227" s="137" t="s">
        <v>109</v>
      </c>
      <c r="C227" s="138" t="s">
        <v>74</v>
      </c>
      <c r="D227" s="690">
        <v>378016</v>
      </c>
      <c r="E227" s="884">
        <v>244629</v>
      </c>
      <c r="F227" s="681">
        <v>224979</v>
      </c>
      <c r="G227" s="688">
        <f t="shared" si="22"/>
        <v>59.51573478371286</v>
      </c>
      <c r="H227" s="689">
        <f t="shared" si="23"/>
        <v>91.96742822805146</v>
      </c>
      <c r="J227" s="339">
        <v>67975</v>
      </c>
    </row>
    <row r="228" spans="2:10" ht="29.25" customHeight="1" hidden="1">
      <c r="B228" s="137" t="s">
        <v>110</v>
      </c>
      <c r="C228" s="136" t="s">
        <v>79</v>
      </c>
      <c r="D228" s="690">
        <v>4033</v>
      </c>
      <c r="E228" s="884">
        <v>4033</v>
      </c>
      <c r="F228" s="690">
        <v>4033</v>
      </c>
      <c r="G228" s="688">
        <f t="shared" si="22"/>
        <v>100</v>
      </c>
      <c r="H228" s="689"/>
      <c r="J228" s="339">
        <v>0</v>
      </c>
    </row>
    <row r="229" spans="2:10" ht="18.75" customHeight="1" hidden="1">
      <c r="B229" s="137" t="s">
        <v>111</v>
      </c>
      <c r="C229" s="137" t="s">
        <v>176</v>
      </c>
      <c r="D229" s="681">
        <v>12672.3</v>
      </c>
      <c r="E229" s="885">
        <v>6179.3</v>
      </c>
      <c r="F229" s="681">
        <v>6179.3</v>
      </c>
      <c r="G229" s="691">
        <f t="shared" si="22"/>
        <v>48.762260994452475</v>
      </c>
      <c r="H229" s="689">
        <f t="shared" si="23"/>
        <v>100</v>
      </c>
      <c r="J229" s="340">
        <v>2141</v>
      </c>
    </row>
    <row r="230" spans="2:10" ht="27.75" customHeight="1" hidden="1">
      <c r="B230" s="137" t="s">
        <v>112</v>
      </c>
      <c r="C230" s="136" t="s">
        <v>177</v>
      </c>
      <c r="D230" s="692">
        <v>9079</v>
      </c>
      <c r="E230" s="886">
        <v>6816</v>
      </c>
      <c r="F230" s="692">
        <v>6816</v>
      </c>
      <c r="G230" s="693">
        <f t="shared" si="22"/>
        <v>75.07434739508756</v>
      </c>
      <c r="H230" s="694">
        <f t="shared" si="23"/>
        <v>100</v>
      </c>
      <c r="J230" s="341">
        <v>2727.4</v>
      </c>
    </row>
    <row r="231" spans="2:10" s="76" customFormat="1" ht="41.25" customHeight="1" hidden="1">
      <c r="B231" s="137" t="s">
        <v>113</v>
      </c>
      <c r="C231" s="138" t="s">
        <v>75</v>
      </c>
      <c r="D231" s="884">
        <v>96434.9</v>
      </c>
      <c r="E231" s="884">
        <v>61933</v>
      </c>
      <c r="F231" s="690">
        <v>25790.3</v>
      </c>
      <c r="G231" s="688">
        <f t="shared" si="22"/>
        <v>26.74374111447204</v>
      </c>
      <c r="H231" s="695">
        <f t="shared" si="23"/>
        <v>41.64225856974472</v>
      </c>
      <c r="J231" s="339">
        <v>17433</v>
      </c>
    </row>
    <row r="232" spans="2:10" s="76" customFormat="1" ht="28.5" customHeight="1" hidden="1">
      <c r="B232" s="137" t="s">
        <v>114</v>
      </c>
      <c r="C232" s="136" t="s">
        <v>76</v>
      </c>
      <c r="D232" s="692">
        <v>1119.7</v>
      </c>
      <c r="E232" s="886">
        <v>829.2</v>
      </c>
      <c r="F232" s="692">
        <v>660.2</v>
      </c>
      <c r="G232" s="691">
        <f t="shared" si="22"/>
        <v>58.96222202375636</v>
      </c>
      <c r="H232" s="689">
        <f t="shared" si="23"/>
        <v>79.61890979257116</v>
      </c>
      <c r="J232" s="341">
        <v>392</v>
      </c>
    </row>
    <row r="233" spans="2:10" s="76" customFormat="1" ht="22.5" hidden="1">
      <c r="B233" s="137" t="s">
        <v>115</v>
      </c>
      <c r="C233" s="138" t="s">
        <v>77</v>
      </c>
      <c r="D233" s="690">
        <v>4219</v>
      </c>
      <c r="E233" s="884">
        <v>3700.5</v>
      </c>
      <c r="F233" s="690">
        <v>3050.5</v>
      </c>
      <c r="G233" s="691">
        <f t="shared" si="22"/>
        <v>72.30386347475705</v>
      </c>
      <c r="H233" s="689">
        <f t="shared" si="23"/>
        <v>82.4348061072828</v>
      </c>
      <c r="J233" s="339">
        <v>1700</v>
      </c>
    </row>
    <row r="234" spans="2:10" s="76" customFormat="1" ht="30.75" customHeight="1" hidden="1">
      <c r="B234" s="149" t="s">
        <v>116</v>
      </c>
      <c r="C234" s="129" t="s">
        <v>78</v>
      </c>
      <c r="D234" s="772">
        <v>442</v>
      </c>
      <c r="E234" s="886">
        <v>233</v>
      </c>
      <c r="F234" s="692">
        <v>233</v>
      </c>
      <c r="G234" s="688">
        <f t="shared" si="22"/>
        <v>52.71493212669684</v>
      </c>
      <c r="H234" s="696">
        <f t="shared" si="23"/>
        <v>100</v>
      </c>
      <c r="J234" s="341">
        <v>111</v>
      </c>
    </row>
    <row r="235" spans="2:10" s="76" customFormat="1" ht="45" hidden="1">
      <c r="B235" s="149" t="s">
        <v>117</v>
      </c>
      <c r="C235" s="138" t="s">
        <v>164</v>
      </c>
      <c r="D235" s="690">
        <v>29892</v>
      </c>
      <c r="E235" s="884">
        <v>22422</v>
      </c>
      <c r="F235" s="690">
        <v>17434</v>
      </c>
      <c r="G235" s="697">
        <f t="shared" si="22"/>
        <v>58.32329720326509</v>
      </c>
      <c r="H235" s="698">
        <f t="shared" si="23"/>
        <v>77.75399161537774</v>
      </c>
      <c r="J235" s="339">
        <v>7474</v>
      </c>
    </row>
    <row r="236" spans="2:10" s="76" customFormat="1" ht="40.5" customHeight="1" hidden="1">
      <c r="B236" s="137" t="s">
        <v>118</v>
      </c>
      <c r="C236" s="136" t="s">
        <v>163</v>
      </c>
      <c r="D236" s="884">
        <v>1847</v>
      </c>
      <c r="E236" s="884">
        <v>1295</v>
      </c>
      <c r="F236" s="690">
        <v>699</v>
      </c>
      <c r="G236" s="688">
        <f t="shared" si="22"/>
        <v>37.84515430427721</v>
      </c>
      <c r="H236" s="696">
        <f t="shared" si="23"/>
        <v>53.97683397683398</v>
      </c>
      <c r="J236" s="339">
        <v>305</v>
      </c>
    </row>
    <row r="237" spans="2:10" s="76" customFormat="1" ht="22.5" hidden="1">
      <c r="B237" s="137" t="s">
        <v>119</v>
      </c>
      <c r="C237" s="136" t="s">
        <v>81</v>
      </c>
      <c r="D237" s="884">
        <v>3427.6</v>
      </c>
      <c r="E237" s="884">
        <v>2750</v>
      </c>
      <c r="F237" s="692">
        <v>2008.1</v>
      </c>
      <c r="G237" s="697">
        <f t="shared" si="22"/>
        <v>58.58618275177967</v>
      </c>
      <c r="H237" s="698">
        <f t="shared" si="23"/>
        <v>73.02181818181818</v>
      </c>
      <c r="J237" s="339">
        <v>791.5</v>
      </c>
    </row>
    <row r="238" spans="2:10" s="76" customFormat="1" ht="39" customHeight="1" hidden="1">
      <c r="B238" s="137" t="s">
        <v>415</v>
      </c>
      <c r="C238" s="138" t="s">
        <v>405</v>
      </c>
      <c r="D238" s="887">
        <v>23277</v>
      </c>
      <c r="E238" s="886">
        <v>18621.6</v>
      </c>
      <c r="F238" s="699">
        <v>13966.2</v>
      </c>
      <c r="G238" s="693">
        <f t="shared" si="22"/>
        <v>60</v>
      </c>
      <c r="H238" s="694">
        <f t="shared" si="23"/>
        <v>75.00000000000001</v>
      </c>
      <c r="J238" s="341">
        <v>4655.4</v>
      </c>
    </row>
    <row r="239" spans="2:10" ht="36.75" customHeight="1" hidden="1" thickBot="1">
      <c r="B239" s="137" t="s">
        <v>120</v>
      </c>
      <c r="C239" s="136" t="s">
        <v>82</v>
      </c>
      <c r="D239" s="884">
        <v>843</v>
      </c>
      <c r="E239" s="884">
        <v>500</v>
      </c>
      <c r="F239" s="690">
        <v>270</v>
      </c>
      <c r="G239" s="693">
        <f>F239/D239*100</f>
        <v>32.028469750889684</v>
      </c>
      <c r="H239" s="694">
        <f>F239/E239*100</f>
        <v>54</v>
      </c>
      <c r="J239" s="339">
        <v>0</v>
      </c>
    </row>
    <row r="240" spans="2:10" ht="28.5" customHeight="1" hidden="1" thickBot="1">
      <c r="B240" s="137" t="s">
        <v>29</v>
      </c>
      <c r="C240" s="460" t="s">
        <v>354</v>
      </c>
      <c r="D240" s="888">
        <v>16935</v>
      </c>
      <c r="E240" s="888">
        <v>11261</v>
      </c>
      <c r="F240" s="700">
        <v>9432</v>
      </c>
      <c r="G240" s="688">
        <f t="shared" si="22"/>
        <v>55.695305580159435</v>
      </c>
      <c r="H240" s="701">
        <f aca="true" t="shared" si="24" ref="H240:H257">F240/E240*100</f>
        <v>83.75810318799395</v>
      </c>
      <c r="J240" s="461">
        <v>5680</v>
      </c>
    </row>
    <row r="241" spans="2:10" ht="28.5" customHeight="1" hidden="1">
      <c r="B241" s="137" t="s">
        <v>426</v>
      </c>
      <c r="C241" s="460" t="s">
        <v>427</v>
      </c>
      <c r="D241" s="889">
        <v>2607</v>
      </c>
      <c r="E241" s="888">
        <v>2010</v>
      </c>
      <c r="F241" s="700">
        <v>1563</v>
      </c>
      <c r="G241" s="688">
        <f t="shared" si="22"/>
        <v>59.95397008055235</v>
      </c>
      <c r="H241" s="689">
        <f t="shared" si="24"/>
        <v>77.76119402985074</v>
      </c>
      <c r="J241" s="461">
        <v>670</v>
      </c>
    </row>
    <row r="242" spans="2:10" ht="28.5" customHeight="1" hidden="1" thickBot="1">
      <c r="B242" s="9" t="s">
        <v>496</v>
      </c>
      <c r="C242" s="72" t="s">
        <v>497</v>
      </c>
      <c r="D242" s="855">
        <v>2256</v>
      </c>
      <c r="E242" s="881">
        <v>2256</v>
      </c>
      <c r="F242" s="702">
        <v>2256</v>
      </c>
      <c r="G242" s="688">
        <f>F242/D242*100</f>
        <v>100</v>
      </c>
      <c r="H242" s="696">
        <f t="shared" si="24"/>
        <v>100</v>
      </c>
      <c r="J242" s="152">
        <v>0</v>
      </c>
    </row>
    <row r="243" spans="2:11" ht="59.25" customHeight="1" hidden="1" thickBot="1">
      <c r="B243" s="4" t="s">
        <v>383</v>
      </c>
      <c r="C243" s="64" t="s">
        <v>260</v>
      </c>
      <c r="D243" s="890">
        <v>38882.2</v>
      </c>
      <c r="E243" s="850">
        <v>38882.2</v>
      </c>
      <c r="F243" s="680">
        <v>28676</v>
      </c>
      <c r="G243" s="683">
        <f t="shared" si="22"/>
        <v>73.7509708812773</v>
      </c>
      <c r="H243" s="684">
        <f t="shared" si="24"/>
        <v>73.7509708812773</v>
      </c>
      <c r="J243" s="160">
        <v>8748.7</v>
      </c>
      <c r="K243" s="497"/>
    </row>
    <row r="244" spans="2:10" ht="44.25" customHeight="1" hidden="1" thickBot="1">
      <c r="B244" s="146" t="s">
        <v>371</v>
      </c>
      <c r="C244" s="82" t="s">
        <v>83</v>
      </c>
      <c r="D244" s="891">
        <f>D245+D246</f>
        <v>0</v>
      </c>
      <c r="E244" s="891">
        <f>E245+E246</f>
        <v>0</v>
      </c>
      <c r="F244" s="848">
        <f>F245+F246</f>
        <v>0</v>
      </c>
      <c r="G244" s="703" t="e">
        <f t="shared" si="22"/>
        <v>#DIV/0!</v>
      </c>
      <c r="H244" s="704" t="e">
        <f t="shared" si="24"/>
        <v>#DIV/0!</v>
      </c>
      <c r="J244" s="151">
        <f>J245+J246</f>
        <v>0</v>
      </c>
    </row>
    <row r="245" spans="2:10" ht="32.25" customHeight="1" hidden="1" thickTop="1">
      <c r="B245" s="147" t="s">
        <v>317</v>
      </c>
      <c r="C245" s="265" t="s">
        <v>0</v>
      </c>
      <c r="D245" s="892">
        <v>0</v>
      </c>
      <c r="E245" s="849">
        <v>0</v>
      </c>
      <c r="F245" s="579">
        <v>0</v>
      </c>
      <c r="G245" s="705" t="e">
        <f t="shared" si="22"/>
        <v>#DIV/0!</v>
      </c>
      <c r="H245" s="706" t="e">
        <f t="shared" si="24"/>
        <v>#DIV/0!</v>
      </c>
      <c r="J245" s="159">
        <v>0</v>
      </c>
    </row>
    <row r="246" spans="2:10" ht="55.5" customHeight="1" hidden="1" thickBot="1">
      <c r="B246" s="149" t="s">
        <v>372</v>
      </c>
      <c r="C246" s="529" t="s">
        <v>1</v>
      </c>
      <c r="D246" s="893">
        <v>0</v>
      </c>
      <c r="E246" s="894">
        <v>0</v>
      </c>
      <c r="F246" s="699">
        <v>0</v>
      </c>
      <c r="G246" s="707" t="e">
        <f t="shared" si="22"/>
        <v>#DIV/0!</v>
      </c>
      <c r="H246" s="708" t="e">
        <f t="shared" si="24"/>
        <v>#DIV/0!</v>
      </c>
      <c r="J246" s="342">
        <v>0</v>
      </c>
    </row>
    <row r="247" spans="2:10" ht="50.25" customHeight="1" hidden="1">
      <c r="B247" s="533" t="s">
        <v>121</v>
      </c>
      <c r="C247" s="534" t="s">
        <v>84</v>
      </c>
      <c r="D247" s="895">
        <f>D248+D249</f>
        <v>3525</v>
      </c>
      <c r="E247" s="895">
        <f>E248+E249</f>
        <v>2367</v>
      </c>
      <c r="F247" s="895">
        <f>F248+F249</f>
        <v>1972</v>
      </c>
      <c r="G247" s="709">
        <f t="shared" si="22"/>
        <v>55.94326241134752</v>
      </c>
      <c r="H247" s="710">
        <f t="shared" si="24"/>
        <v>83.31220954795099</v>
      </c>
      <c r="J247" s="331">
        <f>J248+J249</f>
        <v>845</v>
      </c>
    </row>
    <row r="248" spans="2:10" ht="40.5" customHeight="1" hidden="1" thickTop="1">
      <c r="B248" s="532" t="s">
        <v>374</v>
      </c>
      <c r="C248" s="358" t="s">
        <v>85</v>
      </c>
      <c r="D248" s="896">
        <v>0</v>
      </c>
      <c r="E248" s="896">
        <v>0</v>
      </c>
      <c r="F248" s="711">
        <v>0</v>
      </c>
      <c r="G248" s="712" t="e">
        <f t="shared" si="22"/>
        <v>#DIV/0!</v>
      </c>
      <c r="H248" s="713" t="e">
        <f t="shared" si="24"/>
        <v>#DIV/0!</v>
      </c>
      <c r="J248" s="154">
        <v>0</v>
      </c>
    </row>
    <row r="249" spans="2:10" ht="39.75" customHeight="1" hidden="1">
      <c r="B249" s="532" t="s">
        <v>373</v>
      </c>
      <c r="C249" s="358" t="s">
        <v>86</v>
      </c>
      <c r="D249" s="714">
        <v>3525</v>
      </c>
      <c r="E249" s="714">
        <v>2367</v>
      </c>
      <c r="F249" s="714">
        <v>1972</v>
      </c>
      <c r="G249" s="712">
        <f t="shared" si="22"/>
        <v>55.94326241134752</v>
      </c>
      <c r="H249" s="713">
        <f t="shared" si="24"/>
        <v>83.31220954795099</v>
      </c>
      <c r="J249" s="364">
        <v>845</v>
      </c>
    </row>
    <row r="250" spans="2:10" ht="39.75" customHeight="1" hidden="1">
      <c r="B250" s="531" t="s">
        <v>446</v>
      </c>
      <c r="C250" s="366" t="s">
        <v>447</v>
      </c>
      <c r="D250" s="714">
        <f>D251+D253</f>
        <v>3781</v>
      </c>
      <c r="E250" s="714">
        <f>E253</f>
        <v>2635</v>
      </c>
      <c r="F250" s="714">
        <f>F253</f>
        <v>1872</v>
      </c>
      <c r="G250" s="712">
        <f t="shared" si="22"/>
        <v>49.510711451996826</v>
      </c>
      <c r="H250" s="713">
        <f t="shared" si="24"/>
        <v>71.04364326375712</v>
      </c>
      <c r="J250" s="365">
        <v>626</v>
      </c>
    </row>
    <row r="251" spans="2:10" ht="39.75" customHeight="1" hidden="1">
      <c r="B251" s="532" t="s">
        <v>436</v>
      </c>
      <c r="C251" s="358" t="s">
        <v>437</v>
      </c>
      <c r="D251" s="896">
        <v>0</v>
      </c>
      <c r="E251" s="896">
        <v>0</v>
      </c>
      <c r="F251" s="711">
        <v>0</v>
      </c>
      <c r="G251" s="712" t="e">
        <f t="shared" si="22"/>
        <v>#DIV/0!</v>
      </c>
      <c r="H251" s="713" t="e">
        <f t="shared" si="24"/>
        <v>#DIV/0!</v>
      </c>
      <c r="J251" s="359">
        <v>0</v>
      </c>
    </row>
    <row r="252" spans="2:10" ht="39.75" customHeight="1" hidden="1">
      <c r="B252" s="532" t="s">
        <v>438</v>
      </c>
      <c r="C252" s="358" t="s">
        <v>439</v>
      </c>
      <c r="D252" s="896">
        <v>0</v>
      </c>
      <c r="E252" s="896">
        <v>0</v>
      </c>
      <c r="F252" s="711"/>
      <c r="G252" s="712"/>
      <c r="H252" s="713" t="e">
        <f t="shared" si="24"/>
        <v>#DIV/0!</v>
      </c>
      <c r="J252" s="359">
        <v>0</v>
      </c>
    </row>
    <row r="253" spans="2:10" ht="39.75" customHeight="1" hidden="1">
      <c r="B253" s="532" t="s">
        <v>438</v>
      </c>
      <c r="C253" s="358" t="s">
        <v>439</v>
      </c>
      <c r="D253" s="896">
        <v>3781</v>
      </c>
      <c r="E253" s="896">
        <v>2635</v>
      </c>
      <c r="F253" s="711">
        <v>1872</v>
      </c>
      <c r="G253" s="712">
        <f aca="true" t="shared" si="25" ref="G253:G259">F253/D253*100</f>
        <v>49.510711451996826</v>
      </c>
      <c r="H253" s="713">
        <f t="shared" si="24"/>
        <v>71.04364326375712</v>
      </c>
      <c r="J253" s="359">
        <v>626</v>
      </c>
    </row>
    <row r="254" spans="2:10" ht="57.75" hidden="1" thickBot="1">
      <c r="B254" s="535" t="s">
        <v>519</v>
      </c>
      <c r="C254" s="784" t="s">
        <v>510</v>
      </c>
      <c r="D254" s="897">
        <f>D255+D256</f>
        <v>10293</v>
      </c>
      <c r="E254" s="897">
        <f>E255+E256</f>
        <v>10293</v>
      </c>
      <c r="F254" s="897">
        <f>F255+F256</f>
        <v>10293</v>
      </c>
      <c r="G254" s="715">
        <f t="shared" si="25"/>
        <v>100</v>
      </c>
      <c r="H254" s="713">
        <f t="shared" si="24"/>
        <v>100</v>
      </c>
      <c r="J254" s="359"/>
    </row>
    <row r="255" spans="2:10" ht="57.75" hidden="1" thickBot="1">
      <c r="B255" s="535" t="s">
        <v>518</v>
      </c>
      <c r="C255" s="536" t="s">
        <v>510</v>
      </c>
      <c r="D255" s="898">
        <v>7884</v>
      </c>
      <c r="E255" s="898">
        <v>7884</v>
      </c>
      <c r="F255" s="716">
        <v>7884</v>
      </c>
      <c r="G255" s="715">
        <f t="shared" si="25"/>
        <v>100</v>
      </c>
      <c r="H255" s="713">
        <f t="shared" si="24"/>
        <v>100</v>
      </c>
      <c r="J255" s="528"/>
    </row>
    <row r="256" spans="2:10" ht="57.75" hidden="1" thickBot="1">
      <c r="B256" s="535" t="s">
        <v>515</v>
      </c>
      <c r="C256" s="536" t="s">
        <v>510</v>
      </c>
      <c r="D256" s="898">
        <v>2409</v>
      </c>
      <c r="E256" s="898">
        <v>2409</v>
      </c>
      <c r="F256" s="716">
        <v>2409</v>
      </c>
      <c r="G256" s="693">
        <f t="shared" si="25"/>
        <v>100</v>
      </c>
      <c r="H256" s="694">
        <f t="shared" si="24"/>
        <v>100</v>
      </c>
      <c r="J256" s="528"/>
    </row>
    <row r="257" spans="2:10" ht="46.5" hidden="1" thickBot="1">
      <c r="B257" s="244" t="s">
        <v>440</v>
      </c>
      <c r="C257" s="537" t="s">
        <v>516</v>
      </c>
      <c r="D257" s="898">
        <v>2500</v>
      </c>
      <c r="E257" s="898">
        <v>2500</v>
      </c>
      <c r="F257" s="716">
        <v>2500</v>
      </c>
      <c r="G257" s="715">
        <f t="shared" si="25"/>
        <v>100</v>
      </c>
      <c r="H257" s="713">
        <f t="shared" si="24"/>
        <v>100</v>
      </c>
      <c r="J257" s="528"/>
    </row>
    <row r="258" spans="2:10" ht="17.25" customHeight="1" thickBot="1">
      <c r="B258" s="345" t="s">
        <v>122</v>
      </c>
      <c r="C258" s="530" t="s">
        <v>87</v>
      </c>
      <c r="D258" s="899">
        <f>D259+D262+D263</f>
        <v>20033</v>
      </c>
      <c r="E258" s="899">
        <f>E259+E262+E263</f>
        <v>17577.899999999998</v>
      </c>
      <c r="F258" s="899">
        <f>F259+F262+F263</f>
        <v>12459.6</v>
      </c>
      <c r="G258" s="631">
        <f t="shared" si="25"/>
        <v>62.195377626915594</v>
      </c>
      <c r="H258" s="647">
        <f>F258/E258*100</f>
        <v>70.88218729199734</v>
      </c>
      <c r="J258" s="392">
        <f>J259+J261+J260+J263+J262</f>
        <v>2935.7</v>
      </c>
    </row>
    <row r="259" spans="2:10" ht="55.5" customHeight="1" hidden="1" thickBot="1">
      <c r="B259" s="4" t="s">
        <v>318</v>
      </c>
      <c r="C259" s="150" t="s">
        <v>484</v>
      </c>
      <c r="D259" s="900">
        <v>4013</v>
      </c>
      <c r="E259" s="901">
        <v>3397</v>
      </c>
      <c r="F259" s="662">
        <v>2781</v>
      </c>
      <c r="G259" s="683">
        <f t="shared" si="25"/>
        <v>69.29977572888114</v>
      </c>
      <c r="H259" s="684">
        <f>F259/E259*100</f>
        <v>81.8663526641154</v>
      </c>
      <c r="J259" s="314">
        <v>2065</v>
      </c>
    </row>
    <row r="260" spans="2:10" s="76" customFormat="1" ht="42" customHeight="1" hidden="1" thickBot="1">
      <c r="B260" s="121" t="s">
        <v>123</v>
      </c>
      <c r="C260" s="261" t="s">
        <v>485</v>
      </c>
      <c r="D260" s="901">
        <v>0</v>
      </c>
      <c r="E260" s="846">
        <v>0</v>
      </c>
      <c r="F260" s="662">
        <v>0</v>
      </c>
      <c r="G260" s="717"/>
      <c r="H260" s="718" t="e">
        <f>F260/E260*100</f>
        <v>#DIV/0!</v>
      </c>
      <c r="J260" s="446">
        <v>0</v>
      </c>
    </row>
    <row r="261" spans="2:10" s="76" customFormat="1" ht="45" customHeight="1" hidden="1" thickBot="1">
      <c r="B261" s="4" t="s">
        <v>124</v>
      </c>
      <c r="C261" s="124" t="s">
        <v>486</v>
      </c>
      <c r="D261" s="900">
        <v>0</v>
      </c>
      <c r="E261" s="901">
        <v>0</v>
      </c>
      <c r="F261" s="639">
        <v>0</v>
      </c>
      <c r="G261" s="616"/>
      <c r="H261" s="617"/>
      <c r="J261" s="314">
        <v>0</v>
      </c>
    </row>
    <row r="262" spans="2:10" s="76" customFormat="1" ht="45" customHeight="1" hidden="1" thickBot="1">
      <c r="B262" s="244" t="s">
        <v>487</v>
      </c>
      <c r="C262" s="124" t="s">
        <v>488</v>
      </c>
      <c r="D262" s="848">
        <v>36.6</v>
      </c>
      <c r="E262" s="848">
        <v>36.6</v>
      </c>
      <c r="F262" s="596">
        <v>36.6</v>
      </c>
      <c r="G262" s="592">
        <f aca="true" t="shared" si="26" ref="G262:G284">F262/D262*100</f>
        <v>100</v>
      </c>
      <c r="H262" s="593"/>
      <c r="J262" s="348">
        <v>0</v>
      </c>
    </row>
    <row r="263" spans="2:10" s="76" customFormat="1" ht="33.75" customHeight="1" hidden="1" thickBot="1">
      <c r="B263" s="281" t="s">
        <v>80</v>
      </c>
      <c r="C263" s="447" t="s">
        <v>465</v>
      </c>
      <c r="D263" s="901">
        <f>D264+D265+D267+D268+D269+D270</f>
        <v>15983.400000000001</v>
      </c>
      <c r="E263" s="901">
        <f>E264+E265+E267+E268+E269+E270</f>
        <v>14144.3</v>
      </c>
      <c r="F263" s="901">
        <f>F264+F265+F267+F268+F269+F270</f>
        <v>9642</v>
      </c>
      <c r="G263" s="616">
        <f t="shared" si="26"/>
        <v>60.32508727805097</v>
      </c>
      <c r="H263" s="719">
        <f>F263/E263*100</f>
        <v>68.168802980706</v>
      </c>
      <c r="J263" s="314">
        <f>SUM(J264:J269)</f>
        <v>870.7</v>
      </c>
    </row>
    <row r="264" spans="2:10" s="76" customFormat="1" ht="33.75" customHeight="1" hidden="1">
      <c r="B264" s="69" t="s">
        <v>466</v>
      </c>
      <c r="C264" s="13" t="s">
        <v>467</v>
      </c>
      <c r="D264" s="767">
        <v>0</v>
      </c>
      <c r="E264" s="902">
        <v>0</v>
      </c>
      <c r="F264" s="903">
        <v>0</v>
      </c>
      <c r="G264" s="634"/>
      <c r="H264" s="720"/>
      <c r="J264" s="454">
        <v>0</v>
      </c>
    </row>
    <row r="265" spans="2:10" s="76" customFormat="1" ht="33.75" customHeight="1" hidden="1">
      <c r="B265" s="436" t="s">
        <v>468</v>
      </c>
      <c r="C265" s="435" t="s">
        <v>469</v>
      </c>
      <c r="D265" s="904">
        <v>0</v>
      </c>
      <c r="E265" s="905">
        <v>0</v>
      </c>
      <c r="F265" s="906">
        <v>0</v>
      </c>
      <c r="G265" s="557"/>
      <c r="H265" s="721"/>
      <c r="J265" s="456"/>
    </row>
    <row r="266" spans="2:10" s="76" customFormat="1" ht="33.75" customHeight="1" hidden="1">
      <c r="B266" s="436" t="s">
        <v>513</v>
      </c>
      <c r="C266" s="435" t="s">
        <v>514</v>
      </c>
      <c r="D266" s="904"/>
      <c r="E266" s="905"/>
      <c r="F266" s="906"/>
      <c r="G266" s="557"/>
      <c r="H266" s="721"/>
      <c r="J266" s="456"/>
    </row>
    <row r="267" spans="2:10" s="76" customFormat="1" ht="33.75" customHeight="1" hidden="1" thickBot="1">
      <c r="B267" s="436" t="s">
        <v>470</v>
      </c>
      <c r="C267" s="435" t="s">
        <v>471</v>
      </c>
      <c r="D267" s="904">
        <v>4115.8</v>
      </c>
      <c r="E267" s="905">
        <v>4115.8</v>
      </c>
      <c r="F267" s="906">
        <v>2923.7</v>
      </c>
      <c r="G267" s="683">
        <f>F267/D267*100</f>
        <v>71.03600758054327</v>
      </c>
      <c r="H267" s="684">
        <f>F267/E267*100</f>
        <v>71.03600758054327</v>
      </c>
      <c r="J267" s="456"/>
    </row>
    <row r="268" spans="2:10" s="76" customFormat="1" ht="33.75" customHeight="1" hidden="1">
      <c r="B268" s="788" t="s">
        <v>522</v>
      </c>
      <c r="C268" s="789" t="s">
        <v>523</v>
      </c>
      <c r="D268" s="907">
        <v>4265.2</v>
      </c>
      <c r="E268" s="908">
        <v>3391.5</v>
      </c>
      <c r="F268" s="909">
        <v>1817.6</v>
      </c>
      <c r="G268" s="790">
        <f>F268/D268*100</f>
        <v>42.61464878552002</v>
      </c>
      <c r="H268" s="791">
        <f>F268/E268*100</f>
        <v>53.59280554326994</v>
      </c>
      <c r="J268" s="787"/>
    </row>
    <row r="269" spans="2:10" s="76" customFormat="1" ht="33.75" customHeight="1" hidden="1" thickBot="1">
      <c r="B269" s="4" t="s">
        <v>494</v>
      </c>
      <c r="C269" s="12" t="s">
        <v>495</v>
      </c>
      <c r="D269" s="890">
        <v>3740.7</v>
      </c>
      <c r="E269" s="910">
        <v>3740.7</v>
      </c>
      <c r="F269" s="911">
        <v>3740.6</v>
      </c>
      <c r="G269" s="683">
        <f>F269/D269*100</f>
        <v>99.99732670355816</v>
      </c>
      <c r="H269" s="684">
        <f>F269/E269*100</f>
        <v>99.99732670355816</v>
      </c>
      <c r="J269" s="440">
        <v>870.7</v>
      </c>
    </row>
    <row r="270" spans="2:10" s="76" customFormat="1" ht="56.25" customHeight="1" hidden="1" thickBot="1">
      <c r="B270" s="796" t="s">
        <v>524</v>
      </c>
      <c r="C270" s="789" t="s">
        <v>525</v>
      </c>
      <c r="D270" s="912">
        <v>3861.7</v>
      </c>
      <c r="E270" s="913">
        <v>2896.3</v>
      </c>
      <c r="F270" s="914">
        <v>1160.1</v>
      </c>
      <c r="G270" s="797">
        <f t="shared" si="26"/>
        <v>30.041173576404173</v>
      </c>
      <c r="H270" s="798">
        <f>F270/E270*100</f>
        <v>40.05455235990746</v>
      </c>
      <c r="J270" s="440"/>
    </row>
    <row r="271" spans="2:10" s="76" customFormat="1" ht="22.5" customHeight="1" thickBot="1">
      <c r="B271" s="32" t="s">
        <v>126</v>
      </c>
      <c r="C271" s="438" t="s">
        <v>274</v>
      </c>
      <c r="D271" s="915">
        <f>SUM(D272:D275)</f>
        <v>196292.3</v>
      </c>
      <c r="E271" s="916">
        <f>SUM(E272:E275)</f>
        <v>196003</v>
      </c>
      <c r="F271" s="915">
        <f>SUM(F272:F275)</f>
        <v>178166</v>
      </c>
      <c r="G271" s="722">
        <f t="shared" si="26"/>
        <v>90.76565917257071</v>
      </c>
      <c r="H271" s="722">
        <f>G271/E271*100</f>
        <v>0.046308300981398605</v>
      </c>
      <c r="J271" s="441">
        <f>SUM(J272:J275)</f>
        <v>92755</v>
      </c>
    </row>
    <row r="272" spans="2:10" s="76" customFormat="1" ht="36" customHeight="1" hidden="1">
      <c r="B272" s="69" t="s">
        <v>448</v>
      </c>
      <c r="C272" s="298" t="s">
        <v>449</v>
      </c>
      <c r="D272" s="917">
        <v>194339.3</v>
      </c>
      <c r="E272" s="918">
        <v>194050</v>
      </c>
      <c r="F272" s="665">
        <v>176173</v>
      </c>
      <c r="G272" s="559">
        <f t="shared" si="26"/>
        <v>90.65227671397396</v>
      </c>
      <c r="H272" s="718">
        <f>F272/E272*100</f>
        <v>90.78742592115434</v>
      </c>
      <c r="J272" s="455">
        <v>92525</v>
      </c>
    </row>
    <row r="273" spans="2:10" s="76" customFormat="1" ht="38.25" customHeight="1" hidden="1">
      <c r="B273" s="436" t="s">
        <v>450</v>
      </c>
      <c r="C273" s="300" t="s">
        <v>451</v>
      </c>
      <c r="D273" s="919">
        <v>284.6</v>
      </c>
      <c r="E273" s="920">
        <v>284.6</v>
      </c>
      <c r="F273" s="668">
        <v>284.6</v>
      </c>
      <c r="G273" s="559">
        <f>F273/D273*100</f>
        <v>100</v>
      </c>
      <c r="H273" s="718">
        <f>F273/E273*100</f>
        <v>100</v>
      </c>
      <c r="J273" s="450">
        <v>0</v>
      </c>
    </row>
    <row r="274" spans="2:10" s="76" customFormat="1" ht="38.25" customHeight="1" hidden="1" thickBot="1">
      <c r="B274" s="452" t="s">
        <v>492</v>
      </c>
      <c r="C274" s="300" t="s">
        <v>493</v>
      </c>
      <c r="D274" s="921">
        <v>255</v>
      </c>
      <c r="E274" s="922">
        <v>255</v>
      </c>
      <c r="F274" s="723">
        <v>255</v>
      </c>
      <c r="G274" s="683">
        <f>F274/D274*100</f>
        <v>100</v>
      </c>
      <c r="H274" s="684">
        <f>F274/E274*100</f>
        <v>100</v>
      </c>
      <c r="J274" s="453">
        <v>230</v>
      </c>
    </row>
    <row r="275" spans="2:10" s="76" customFormat="1" ht="22.5" customHeight="1" hidden="1" thickBot="1">
      <c r="B275" s="244" t="s">
        <v>472</v>
      </c>
      <c r="C275" s="298" t="s">
        <v>442</v>
      </c>
      <c r="D275" s="917">
        <v>1413.4</v>
      </c>
      <c r="E275" s="918">
        <v>1413.4</v>
      </c>
      <c r="F275" s="665">
        <v>1453.4</v>
      </c>
      <c r="G275" s="683">
        <f>F275/D275*100</f>
        <v>102.83005518607612</v>
      </c>
      <c r="H275" s="684"/>
      <c r="J275" s="451">
        <v>0</v>
      </c>
    </row>
    <row r="276" spans="2:10" s="76" customFormat="1" ht="31.5" customHeight="1" thickBot="1">
      <c r="B276" s="156" t="s">
        <v>127</v>
      </c>
      <c r="C276" s="296" t="s">
        <v>174</v>
      </c>
      <c r="D276" s="923">
        <f>D277+D286</f>
        <v>1408</v>
      </c>
      <c r="E276" s="923">
        <f>E277+E286</f>
        <v>1408</v>
      </c>
      <c r="F276" s="923">
        <f>F277+F286</f>
        <v>0</v>
      </c>
      <c r="G276" s="722">
        <f t="shared" si="26"/>
        <v>0</v>
      </c>
      <c r="H276" s="719"/>
      <c r="J276" s="493">
        <f>J277+J284</f>
        <v>0</v>
      </c>
    </row>
    <row r="277" spans="2:10" s="76" customFormat="1" ht="28.5" customHeight="1" hidden="1" thickBot="1" thickTop="1">
      <c r="B277" s="297" t="s">
        <v>128</v>
      </c>
      <c r="C277" s="11" t="s">
        <v>125</v>
      </c>
      <c r="D277" s="924">
        <f>D278+D279+D280+D281+D282+D283</f>
        <v>0</v>
      </c>
      <c r="E277" s="924">
        <f>E278+E279+E280+E281+E282+E283</f>
        <v>0</v>
      </c>
      <c r="F277" s="924">
        <f>F278+F279+F280+F281+F282+F283</f>
        <v>0</v>
      </c>
      <c r="G277" s="552" t="e">
        <f t="shared" si="26"/>
        <v>#DIV/0!</v>
      </c>
      <c r="H277" s="553" t="e">
        <f aca="true" t="shared" si="27" ref="H277:H284">F277/E277*100</f>
        <v>#DIV/0!</v>
      </c>
      <c r="J277" s="492">
        <f>J278+J279+J280+J281+J282+J283</f>
        <v>0</v>
      </c>
    </row>
    <row r="278" spans="2:10" s="76" customFormat="1" ht="47.25" customHeight="1" hidden="1" thickTop="1">
      <c r="B278" s="297" t="s">
        <v>129</v>
      </c>
      <c r="C278" s="298" t="s">
        <v>365</v>
      </c>
      <c r="D278" s="925">
        <v>0</v>
      </c>
      <c r="E278" s="926">
        <v>0</v>
      </c>
      <c r="F278" s="582">
        <v>0</v>
      </c>
      <c r="G278" s="559" t="e">
        <f t="shared" si="26"/>
        <v>#DIV/0!</v>
      </c>
      <c r="H278" s="560" t="e">
        <f t="shared" si="27"/>
        <v>#DIV/0!</v>
      </c>
      <c r="J278" s="305">
        <v>0</v>
      </c>
    </row>
    <row r="279" spans="2:10" ht="45.75" customHeight="1" hidden="1">
      <c r="B279" s="299" t="s">
        <v>130</v>
      </c>
      <c r="C279" s="300" t="s">
        <v>367</v>
      </c>
      <c r="D279" s="927">
        <v>0</v>
      </c>
      <c r="E279" s="928">
        <v>0</v>
      </c>
      <c r="F279" s="556">
        <v>0</v>
      </c>
      <c r="G279" s="557" t="e">
        <f t="shared" si="26"/>
        <v>#DIV/0!</v>
      </c>
      <c r="H279" s="558" t="e">
        <f t="shared" si="27"/>
        <v>#DIV/0!</v>
      </c>
      <c r="J279" s="315">
        <v>0</v>
      </c>
    </row>
    <row r="280" spans="2:10" ht="41.25" customHeight="1" hidden="1">
      <c r="B280" s="301" t="s">
        <v>131</v>
      </c>
      <c r="C280" s="300" t="s">
        <v>366</v>
      </c>
      <c r="D280" s="925">
        <v>0</v>
      </c>
      <c r="E280" s="926">
        <v>0</v>
      </c>
      <c r="F280" s="582">
        <v>0</v>
      </c>
      <c r="G280" s="559" t="e">
        <f t="shared" si="26"/>
        <v>#DIV/0!</v>
      </c>
      <c r="H280" s="560" t="e">
        <f t="shared" si="27"/>
        <v>#DIV/0!</v>
      </c>
      <c r="J280" s="305">
        <v>0</v>
      </c>
    </row>
    <row r="281" spans="2:10" ht="36.75" hidden="1" thickBot="1">
      <c r="B281" s="299" t="s">
        <v>132</v>
      </c>
      <c r="C281" s="300" t="s">
        <v>369</v>
      </c>
      <c r="D281" s="927">
        <v>0</v>
      </c>
      <c r="E281" s="928">
        <v>0</v>
      </c>
      <c r="F281" s="556">
        <v>0</v>
      </c>
      <c r="G281" s="557" t="e">
        <f t="shared" si="26"/>
        <v>#DIV/0!</v>
      </c>
      <c r="H281" s="558" t="e">
        <f t="shared" si="27"/>
        <v>#DIV/0!</v>
      </c>
      <c r="J281" s="315">
        <v>0</v>
      </c>
    </row>
    <row r="282" spans="2:10" ht="44.25" customHeight="1" hidden="1" thickBot="1">
      <c r="B282" s="302" t="s">
        <v>133</v>
      </c>
      <c r="C282" s="14" t="s">
        <v>368</v>
      </c>
      <c r="D282" s="929">
        <v>0</v>
      </c>
      <c r="E282" s="929">
        <v>0</v>
      </c>
      <c r="F282" s="561">
        <v>0</v>
      </c>
      <c r="G282" s="619" t="e">
        <f t="shared" si="26"/>
        <v>#DIV/0!</v>
      </c>
      <c r="H282" s="620" t="e">
        <f t="shared" si="27"/>
        <v>#DIV/0!</v>
      </c>
      <c r="J282" s="303">
        <v>0</v>
      </c>
    </row>
    <row r="283" spans="2:10" ht="44.25" customHeight="1" hidden="1" thickBot="1">
      <c r="B283" s="299" t="s">
        <v>409</v>
      </c>
      <c r="C283" s="300" t="s">
        <v>410</v>
      </c>
      <c r="D283" s="930">
        <v>0</v>
      </c>
      <c r="E283" s="931">
        <v>0</v>
      </c>
      <c r="F283" s="548"/>
      <c r="G283" s="637" t="e">
        <f t="shared" si="26"/>
        <v>#DIV/0!</v>
      </c>
      <c r="H283" s="638" t="e">
        <f t="shared" si="27"/>
        <v>#DIV/0!</v>
      </c>
      <c r="J283" s="333">
        <v>0</v>
      </c>
    </row>
    <row r="284" spans="2:10" ht="30.75" customHeight="1" hidden="1" thickBot="1">
      <c r="B284" s="304" t="s">
        <v>432</v>
      </c>
      <c r="C284" s="349" t="s">
        <v>175</v>
      </c>
      <c r="D284" s="932">
        <v>0</v>
      </c>
      <c r="E284" s="932">
        <f>E286+E285+E287+E288</f>
        <v>2816</v>
      </c>
      <c r="F284" s="724">
        <f>F285</f>
        <v>0</v>
      </c>
      <c r="G284" s="552" t="e">
        <f t="shared" si="26"/>
        <v>#DIV/0!</v>
      </c>
      <c r="H284" s="553">
        <f t="shared" si="27"/>
        <v>0</v>
      </c>
      <c r="J284" s="350">
        <f>J286+J285+J287+J288</f>
        <v>0</v>
      </c>
    </row>
    <row r="285" spans="2:10" ht="24.75" hidden="1" thickBot="1">
      <c r="B285" s="120" t="s">
        <v>433</v>
      </c>
      <c r="C285" s="298" t="s">
        <v>175</v>
      </c>
      <c r="D285" s="780">
        <v>0</v>
      </c>
      <c r="E285" s="812">
        <v>0</v>
      </c>
      <c r="F285" s="582">
        <v>0</v>
      </c>
      <c r="G285" s="559"/>
      <c r="H285" s="560"/>
      <c r="J285" s="351">
        <v>0</v>
      </c>
    </row>
    <row r="286" spans="2:10" ht="32.25" customHeight="1" thickBot="1">
      <c r="B286" s="304" t="s">
        <v>430</v>
      </c>
      <c r="C286" s="349" t="s">
        <v>175</v>
      </c>
      <c r="D286" s="933">
        <f>D287</f>
        <v>1408</v>
      </c>
      <c r="E286" s="934">
        <f>E287</f>
        <v>1408</v>
      </c>
      <c r="F286" s="933">
        <f>F287</f>
        <v>0</v>
      </c>
      <c r="G286" s="678"/>
      <c r="H286" s="679"/>
      <c r="J286" s="459">
        <f>J287</f>
        <v>0</v>
      </c>
    </row>
    <row r="287" spans="1:10" s="246" customFormat="1" ht="25.5" thickBot="1" thickTop="1">
      <c r="A287" s="245"/>
      <c r="B287" s="457" t="s">
        <v>431</v>
      </c>
      <c r="C287" s="458" t="s">
        <v>175</v>
      </c>
      <c r="D287" s="935">
        <v>1408</v>
      </c>
      <c r="E287" s="935">
        <v>1408</v>
      </c>
      <c r="F287" s="554">
        <v>0</v>
      </c>
      <c r="G287" s="549"/>
      <c r="H287" s="555"/>
      <c r="I287" s="527"/>
      <c r="J287" s="448"/>
    </row>
    <row r="288" spans="1:10" s="246" customFormat="1" ht="24.75" hidden="1" thickBot="1">
      <c r="A288" s="245"/>
      <c r="B288" s="306" t="s">
        <v>355</v>
      </c>
      <c r="C288" s="14" t="s">
        <v>175</v>
      </c>
      <c r="D288" s="936"/>
      <c r="E288" s="815"/>
      <c r="F288" s="585">
        <v>0</v>
      </c>
      <c r="G288" s="559"/>
      <c r="H288" s="573"/>
      <c r="I288" s="527"/>
      <c r="J288" s="316"/>
    </row>
    <row r="289" spans="2:10" s="76" customFormat="1" ht="16.5" thickBot="1">
      <c r="B289" s="307"/>
      <c r="C289" s="308" t="s">
        <v>206</v>
      </c>
      <c r="D289" s="541">
        <f>D10+D159+D276</f>
        <v>2157961.1</v>
      </c>
      <c r="E289" s="541">
        <f>E10+E159+E276</f>
        <v>1661140.9</v>
      </c>
      <c r="F289" s="541">
        <f>F10+F159+F276</f>
        <v>1384101.6</v>
      </c>
      <c r="G289" s="635">
        <f>F289/D289*100</f>
        <v>64.1393211397555</v>
      </c>
      <c r="H289" s="647">
        <f>F289/E289*100</f>
        <v>83.32234791160703</v>
      </c>
      <c r="J289" s="164" t="e">
        <f>J10+J159+J276</f>
        <v>#REF!</v>
      </c>
    </row>
    <row r="290" spans="2:10" s="76" customFormat="1" ht="26.25" thickBot="1">
      <c r="B290" s="307"/>
      <c r="C290" s="494" t="s">
        <v>505</v>
      </c>
      <c r="D290" s="541">
        <f>SUM(D10+D271+D276)</f>
        <v>865424.6000000001</v>
      </c>
      <c r="E290" s="541">
        <f>SUM(E10+E271+E276)</f>
        <v>689197.5</v>
      </c>
      <c r="F290" s="541">
        <f>SUM(F10+F271+F276)</f>
        <v>604199.5000000001</v>
      </c>
      <c r="G290" s="635">
        <f>F290/D290*100</f>
        <v>69.81538310789873</v>
      </c>
      <c r="H290" s="647">
        <f>F290/E290*100</f>
        <v>87.6671055829425</v>
      </c>
      <c r="J290" s="164">
        <f>SUM(J10+J271+J276)</f>
        <v>618476</v>
      </c>
    </row>
    <row r="291" spans="2:10" ht="38.25" customHeight="1" thickBot="1">
      <c r="B291" s="307"/>
      <c r="C291" s="309" t="s">
        <v>476</v>
      </c>
      <c r="D291" s="541">
        <f>D10+D276</f>
        <v>669132.3</v>
      </c>
      <c r="E291" s="541">
        <f>E10+E276</f>
        <v>493194.5</v>
      </c>
      <c r="F291" s="541">
        <f>F10+F276</f>
        <v>426033.5000000001</v>
      </c>
      <c r="G291" s="631">
        <f>F291/D291*100</f>
        <v>63.66954636624179</v>
      </c>
      <c r="H291" s="647">
        <f>F291/E291*100</f>
        <v>86.38245154802013</v>
      </c>
      <c r="J291" s="164">
        <f>J10+J276</f>
        <v>525721</v>
      </c>
    </row>
    <row r="292" spans="2:10" ht="12.75">
      <c r="B292" s="76"/>
      <c r="C292" s="76"/>
      <c r="G292" s="725"/>
      <c r="H292" s="725"/>
      <c r="J292" s="76"/>
    </row>
    <row r="293" spans="2:10" ht="12.75">
      <c r="B293" s="76"/>
      <c r="C293" s="76"/>
      <c r="G293" s="725"/>
      <c r="H293" s="725"/>
      <c r="J293" s="76"/>
    </row>
    <row r="294" ht="12.75">
      <c r="J294" s="76"/>
    </row>
    <row r="295" ht="12.75">
      <c r="J295" s="76"/>
    </row>
    <row r="296" ht="12.75">
      <c r="J296" s="76"/>
    </row>
    <row r="297" spans="3:8" s="207" customFormat="1" ht="12.75">
      <c r="C297" s="231"/>
      <c r="D297" s="937"/>
      <c r="E297" s="997"/>
      <c r="F297" s="997"/>
      <c r="G297" s="728"/>
      <c r="H297" s="728"/>
    </row>
    <row r="298" spans="2:10" s="207" customFormat="1" ht="12.75">
      <c r="B298" s="231"/>
      <c r="C298" s="231"/>
      <c r="D298" s="937"/>
      <c r="E298" s="729"/>
      <c r="F298" s="729"/>
      <c r="G298" s="728"/>
      <c r="H298" s="728"/>
      <c r="J298" s="232"/>
    </row>
    <row r="299" spans="3:10" s="207" customFormat="1" ht="12.75">
      <c r="C299" s="231"/>
      <c r="D299" s="937"/>
      <c r="E299" s="799"/>
      <c r="F299" s="730"/>
      <c r="G299" s="728"/>
      <c r="H299" s="728"/>
      <c r="J299" s="233"/>
    </row>
    <row r="300" spans="2:10" s="207" customFormat="1" ht="15.75">
      <c r="B300" s="177"/>
      <c r="C300" s="234"/>
      <c r="D300" s="732"/>
      <c r="E300" s="732"/>
      <c r="F300" s="732"/>
      <c r="G300" s="728"/>
      <c r="H300" s="728"/>
      <c r="J300" s="235"/>
    </row>
    <row r="301" spans="2:11" s="207" customFormat="1" ht="15.75" customHeight="1">
      <c r="B301" s="802"/>
      <c r="C301" s="802"/>
      <c r="D301" s="938"/>
      <c r="E301" s="938"/>
      <c r="F301" s="938"/>
      <c r="G301" s="802"/>
      <c r="H301" s="802"/>
      <c r="I301" s="802"/>
      <c r="J301" s="802"/>
      <c r="K301" s="802"/>
    </row>
    <row r="302" spans="2:11" s="207" customFormat="1" ht="15.75" customHeight="1">
      <c r="B302" s="802"/>
      <c r="C302" s="802"/>
      <c r="D302" s="938"/>
      <c r="E302" s="938"/>
      <c r="F302" s="938"/>
      <c r="G302" s="802"/>
      <c r="H302" s="802"/>
      <c r="I302" s="802"/>
      <c r="J302" s="802"/>
      <c r="K302" s="802"/>
    </row>
    <row r="303" spans="2:11" s="207" customFormat="1" ht="15" customHeight="1">
      <c r="B303" s="802"/>
      <c r="C303" s="802"/>
      <c r="D303" s="938"/>
      <c r="E303" s="938"/>
      <c r="F303" s="938"/>
      <c r="G303" s="802"/>
      <c r="H303" s="802"/>
      <c r="I303" s="802"/>
      <c r="J303" s="802"/>
      <c r="K303" s="802"/>
    </row>
    <row r="304" spans="2:11" s="207" customFormat="1" ht="18.75" customHeight="1">
      <c r="B304" s="802"/>
      <c r="C304" s="802"/>
      <c r="D304" s="938"/>
      <c r="E304" s="938"/>
      <c r="F304" s="938"/>
      <c r="G304" s="802"/>
      <c r="H304" s="802"/>
      <c r="I304" s="802"/>
      <c r="J304" s="802"/>
      <c r="K304" s="802"/>
    </row>
    <row r="305" spans="2:11" s="207" customFormat="1" ht="15" customHeight="1">
      <c r="B305" s="802"/>
      <c r="C305" s="802"/>
      <c r="D305" s="938"/>
      <c r="E305" s="938"/>
      <c r="F305" s="938"/>
      <c r="G305" s="802"/>
      <c r="H305" s="802"/>
      <c r="I305" s="802"/>
      <c r="J305" s="802"/>
      <c r="K305" s="802"/>
    </row>
    <row r="306" spans="2:11" s="207" customFormat="1" ht="15" customHeight="1">
      <c r="B306" s="802"/>
      <c r="C306" s="802"/>
      <c r="D306" s="938"/>
      <c r="E306" s="938"/>
      <c r="F306" s="938"/>
      <c r="G306" s="802"/>
      <c r="H306" s="802"/>
      <c r="I306" s="802"/>
      <c r="J306" s="802"/>
      <c r="K306" s="802"/>
    </row>
    <row r="307" spans="2:11" s="207" customFormat="1" ht="15.75" customHeight="1">
      <c r="B307" s="802"/>
      <c r="C307" s="802"/>
      <c r="D307" s="938"/>
      <c r="E307" s="938"/>
      <c r="F307" s="938"/>
      <c r="G307" s="802"/>
      <c r="H307" s="802"/>
      <c r="I307" s="802"/>
      <c r="J307" s="802"/>
      <c r="K307" s="802"/>
    </row>
    <row r="308" spans="2:11" s="207" customFormat="1" ht="15.75" customHeight="1">
      <c r="B308" s="802"/>
      <c r="C308" s="802"/>
      <c r="D308" s="938"/>
      <c r="E308" s="938"/>
      <c r="F308" s="938"/>
      <c r="G308" s="802"/>
      <c r="H308" s="802"/>
      <c r="I308" s="802"/>
      <c r="J308" s="802"/>
      <c r="K308" s="802"/>
    </row>
    <row r="309" spans="2:11" s="207" customFormat="1" ht="15" customHeight="1">
      <c r="B309" s="802"/>
      <c r="C309" s="802"/>
      <c r="D309" s="938"/>
      <c r="E309" s="938"/>
      <c r="F309" s="938"/>
      <c r="G309" s="802"/>
      <c r="H309" s="802"/>
      <c r="I309" s="802"/>
      <c r="J309" s="802"/>
      <c r="K309" s="802"/>
    </row>
    <row r="310" spans="2:11" s="207" customFormat="1" ht="15" customHeight="1">
      <c r="B310" s="802"/>
      <c r="C310" s="802"/>
      <c r="D310" s="938"/>
      <c r="E310" s="938"/>
      <c r="F310" s="938"/>
      <c r="G310" s="802"/>
      <c r="H310" s="802"/>
      <c r="I310" s="802"/>
      <c r="J310" s="802"/>
      <c r="K310" s="802"/>
    </row>
    <row r="311" spans="2:11" s="207" customFormat="1" ht="15" customHeight="1">
      <c r="B311" s="802"/>
      <c r="C311" s="802"/>
      <c r="D311" s="938"/>
      <c r="E311" s="938"/>
      <c r="F311" s="938"/>
      <c r="G311" s="802"/>
      <c r="H311" s="802"/>
      <c r="I311" s="802"/>
      <c r="J311" s="802"/>
      <c r="K311" s="802"/>
    </row>
    <row r="312" spans="2:11" s="207" customFormat="1" ht="15.75" customHeight="1">
      <c r="B312" s="802"/>
      <c r="C312" s="802"/>
      <c r="D312" s="938"/>
      <c r="E312" s="938"/>
      <c r="F312" s="938"/>
      <c r="G312" s="802"/>
      <c r="H312" s="802"/>
      <c r="I312" s="802"/>
      <c r="J312" s="802"/>
      <c r="K312" s="802"/>
    </row>
    <row r="313" spans="2:11" s="207" customFormat="1" ht="15.75" customHeight="1">
      <c r="B313" s="802"/>
      <c r="C313" s="802"/>
      <c r="D313" s="938"/>
      <c r="E313" s="938"/>
      <c r="F313" s="938"/>
      <c r="G313" s="802"/>
      <c r="H313" s="802"/>
      <c r="I313" s="802"/>
      <c r="J313" s="802"/>
      <c r="K313" s="802"/>
    </row>
    <row r="314" spans="2:11" s="207" customFormat="1" ht="15.75" customHeight="1">
      <c r="B314" s="802"/>
      <c r="C314" s="802"/>
      <c r="D314" s="938"/>
      <c r="E314" s="938"/>
      <c r="F314" s="938"/>
      <c r="G314" s="802"/>
      <c r="H314" s="802"/>
      <c r="I314" s="802"/>
      <c r="J314" s="802"/>
      <c r="K314" s="802"/>
    </row>
    <row r="315" spans="2:11" s="207" customFormat="1" ht="15.75" customHeight="1">
      <c r="B315" s="802"/>
      <c r="C315" s="802"/>
      <c r="D315" s="938"/>
      <c r="E315" s="938"/>
      <c r="F315" s="938"/>
      <c r="G315" s="802"/>
      <c r="H315" s="802"/>
      <c r="I315" s="802"/>
      <c r="J315" s="802"/>
      <c r="K315" s="802"/>
    </row>
    <row r="316" spans="2:11" s="207" customFormat="1" ht="15" customHeight="1">
      <c r="B316" s="802"/>
      <c r="C316" s="802"/>
      <c r="D316" s="938"/>
      <c r="E316" s="938"/>
      <c r="F316" s="938"/>
      <c r="G316" s="802"/>
      <c r="H316" s="802"/>
      <c r="I316" s="802"/>
      <c r="J316" s="802"/>
      <c r="K316" s="802"/>
    </row>
    <row r="317" spans="2:11" s="207" customFormat="1" ht="15" customHeight="1">
      <c r="B317" s="802"/>
      <c r="C317" s="802"/>
      <c r="D317" s="938"/>
      <c r="E317" s="938"/>
      <c r="F317" s="938"/>
      <c r="G317" s="802"/>
      <c r="H317" s="802"/>
      <c r="I317" s="802"/>
      <c r="J317" s="802"/>
      <c r="K317" s="802"/>
    </row>
    <row r="318" spans="2:11" s="207" customFormat="1" ht="15" customHeight="1">
      <c r="B318" s="802"/>
      <c r="C318" s="802"/>
      <c r="D318" s="938"/>
      <c r="E318" s="938"/>
      <c r="F318" s="938"/>
      <c r="G318" s="802"/>
      <c r="H318" s="802"/>
      <c r="I318" s="802"/>
      <c r="J318" s="802"/>
      <c r="K318" s="802"/>
    </row>
    <row r="319" spans="2:10" s="207" customFormat="1" ht="15.75">
      <c r="B319" s="205"/>
      <c r="C319" s="171"/>
      <c r="D319" s="627"/>
      <c r="E319" s="627"/>
      <c r="F319" s="627"/>
      <c r="G319" s="735"/>
      <c r="H319" s="735"/>
      <c r="J319" s="178"/>
    </row>
    <row r="320" spans="2:10" s="207" customFormat="1" ht="15">
      <c r="B320" s="205"/>
      <c r="C320" s="175"/>
      <c r="D320" s="627"/>
      <c r="E320" s="627"/>
      <c r="F320" s="739"/>
      <c r="G320" s="735"/>
      <c r="H320" s="735"/>
      <c r="J320" s="179"/>
    </row>
    <row r="321" spans="2:10" s="207" customFormat="1" ht="15">
      <c r="B321" s="205"/>
      <c r="C321" s="169"/>
      <c r="D321" s="627"/>
      <c r="E321" s="627"/>
      <c r="F321" s="739"/>
      <c r="G321" s="735"/>
      <c r="H321" s="735"/>
      <c r="J321" s="176"/>
    </row>
    <row r="322" spans="2:10" s="207" customFormat="1" ht="15">
      <c r="B322" s="205"/>
      <c r="C322" s="236"/>
      <c r="D322" s="627"/>
      <c r="E322" s="627"/>
      <c r="F322" s="627"/>
      <c r="G322" s="736"/>
      <c r="H322" s="736"/>
      <c r="J322" s="176"/>
    </row>
    <row r="323" spans="2:10" s="207" customFormat="1" ht="15">
      <c r="B323" s="177"/>
      <c r="C323" s="166"/>
      <c r="D323" s="734"/>
      <c r="E323" s="734"/>
      <c r="F323" s="734"/>
      <c r="G323" s="738"/>
      <c r="H323" s="738"/>
      <c r="J323" s="179"/>
    </row>
    <row r="324" spans="3:10" s="207" customFormat="1" ht="15.75">
      <c r="C324" s="168"/>
      <c r="D324" s="733"/>
      <c r="E324" s="733"/>
      <c r="F324" s="739"/>
      <c r="G324" s="737"/>
      <c r="H324" s="737"/>
      <c r="J324" s="176"/>
    </row>
    <row r="325" spans="2:10" s="207" customFormat="1" ht="15.75">
      <c r="B325" s="185"/>
      <c r="C325" s="168"/>
      <c r="D325" s="734"/>
      <c r="E325" s="734"/>
      <c r="F325" s="734"/>
      <c r="G325" s="741"/>
      <c r="H325" s="741"/>
      <c r="J325" s="176"/>
    </row>
    <row r="326" spans="2:10" s="207" customFormat="1" ht="15">
      <c r="B326" s="237"/>
      <c r="C326" s="70"/>
      <c r="D326" s="939"/>
      <c r="E326" s="939"/>
      <c r="F326" s="627"/>
      <c r="G326" s="627"/>
      <c r="H326" s="627"/>
      <c r="J326" s="187"/>
    </row>
    <row r="327" spans="2:10" s="207" customFormat="1" ht="15">
      <c r="B327" s="237"/>
      <c r="C327" s="70"/>
      <c r="D327" s="939"/>
      <c r="E327" s="939"/>
      <c r="F327" s="627"/>
      <c r="G327" s="735"/>
      <c r="H327" s="735"/>
      <c r="J327" s="99"/>
    </row>
    <row r="328" spans="3:10" s="207" customFormat="1" ht="15.75">
      <c r="C328" s="168"/>
      <c r="D328" s="733"/>
      <c r="E328" s="733"/>
      <c r="F328" s="744"/>
      <c r="G328" s="737"/>
      <c r="H328" s="737"/>
      <c r="J328" s="99"/>
    </row>
    <row r="329" spans="2:10" s="207" customFormat="1" ht="15.75">
      <c r="B329" s="185"/>
      <c r="C329" s="168"/>
      <c r="D329" s="734"/>
      <c r="E329" s="734"/>
      <c r="F329" s="734"/>
      <c r="G329" s="741"/>
      <c r="H329" s="741"/>
      <c r="J329" s="174"/>
    </row>
    <row r="330" spans="2:10" s="207" customFormat="1" ht="15.75">
      <c r="B330" s="185"/>
      <c r="C330" s="168"/>
      <c r="D330" s="734"/>
      <c r="E330" s="734"/>
      <c r="F330" s="734"/>
      <c r="G330" s="741"/>
      <c r="H330" s="741"/>
      <c r="J330" s="99"/>
    </row>
    <row r="331" spans="2:10" s="207" customFormat="1" ht="15.75">
      <c r="B331" s="177"/>
      <c r="C331" s="166"/>
      <c r="D331" s="733"/>
      <c r="E331" s="733"/>
      <c r="F331" s="733"/>
      <c r="G331" s="741"/>
      <c r="H331" s="741"/>
      <c r="J331" s="99"/>
    </row>
    <row r="332" spans="2:10" s="207" customFormat="1" ht="15">
      <c r="B332" s="185"/>
      <c r="C332" s="168"/>
      <c r="D332" s="632"/>
      <c r="E332" s="632"/>
      <c r="F332" s="632"/>
      <c r="G332" s="740"/>
      <c r="H332" s="740"/>
      <c r="J332" s="99"/>
    </row>
    <row r="333" spans="2:10" s="207" customFormat="1" ht="15.75">
      <c r="B333" s="205"/>
      <c r="C333" s="180"/>
      <c r="D333" s="627"/>
      <c r="E333" s="627"/>
      <c r="F333" s="627"/>
      <c r="G333" s="735"/>
      <c r="H333" s="735"/>
      <c r="J333" s="191"/>
    </row>
    <row r="334" spans="2:10" s="207" customFormat="1" ht="15">
      <c r="B334" s="205"/>
      <c r="C334" s="180"/>
      <c r="D334" s="627"/>
      <c r="E334" s="627"/>
      <c r="F334" s="627"/>
      <c r="G334" s="735"/>
      <c r="H334" s="735"/>
      <c r="J334" s="193"/>
    </row>
    <row r="335" spans="2:10" s="207" customFormat="1" ht="15">
      <c r="B335" s="181"/>
      <c r="C335" s="182"/>
      <c r="D335" s="632"/>
      <c r="E335" s="632"/>
      <c r="F335" s="632"/>
      <c r="G335" s="740"/>
      <c r="H335" s="740"/>
      <c r="J335" s="99"/>
    </row>
    <row r="336" spans="2:10" s="207" customFormat="1" ht="15">
      <c r="B336" s="183"/>
      <c r="C336" s="184"/>
      <c r="D336" s="627"/>
      <c r="E336" s="627"/>
      <c r="F336" s="627"/>
      <c r="G336" s="740"/>
      <c r="H336" s="740"/>
      <c r="J336" s="187"/>
    </row>
    <row r="337" spans="2:10" s="207" customFormat="1" ht="15">
      <c r="B337" s="183"/>
      <c r="C337" s="184"/>
      <c r="D337" s="627"/>
      <c r="E337" s="627"/>
      <c r="F337" s="627"/>
      <c r="G337" s="740"/>
      <c r="H337" s="740"/>
      <c r="J337" s="193"/>
    </row>
    <row r="338" spans="2:10" s="207" customFormat="1" ht="15">
      <c r="B338" s="185"/>
      <c r="C338" s="186"/>
      <c r="D338" s="632"/>
      <c r="E338" s="632"/>
      <c r="F338" s="632"/>
      <c r="G338" s="740"/>
      <c r="H338" s="740"/>
      <c r="J338" s="197"/>
    </row>
    <row r="339" spans="2:10" s="207" customFormat="1" ht="15">
      <c r="B339" s="188"/>
      <c r="C339" s="171"/>
      <c r="D339" s="627"/>
      <c r="E339" s="627"/>
      <c r="F339" s="627"/>
      <c r="G339" s="735"/>
      <c r="H339" s="735"/>
      <c r="J339" s="174"/>
    </row>
    <row r="340" spans="2:10" s="207" customFormat="1" ht="15">
      <c r="B340" s="188"/>
      <c r="C340" s="171"/>
      <c r="D340" s="627"/>
      <c r="E340" s="627"/>
      <c r="F340" s="627"/>
      <c r="G340" s="735"/>
      <c r="H340" s="735"/>
      <c r="J340" s="99"/>
    </row>
    <row r="341" spans="2:10" s="207" customFormat="1" ht="15">
      <c r="B341" s="188"/>
      <c r="C341" s="171"/>
      <c r="D341" s="627"/>
      <c r="E341" s="627"/>
      <c r="F341" s="627"/>
      <c r="G341" s="735"/>
      <c r="H341" s="735"/>
      <c r="J341" s="187"/>
    </row>
    <row r="342" spans="2:10" s="207" customFormat="1" ht="15">
      <c r="B342" s="188"/>
      <c r="C342" s="171"/>
      <c r="D342" s="627"/>
      <c r="E342" s="627"/>
      <c r="F342" s="627"/>
      <c r="G342" s="627"/>
      <c r="H342" s="735"/>
      <c r="J342" s="187"/>
    </row>
    <row r="343" spans="2:10" s="207" customFormat="1" ht="15.75">
      <c r="B343" s="188"/>
      <c r="C343" s="171"/>
      <c r="D343" s="627"/>
      <c r="E343" s="627"/>
      <c r="F343" s="627"/>
      <c r="G343" s="735"/>
      <c r="H343" s="735"/>
      <c r="J343" s="202"/>
    </row>
    <row r="344" spans="2:10" s="207" customFormat="1" ht="15">
      <c r="B344" s="188"/>
      <c r="C344" s="171"/>
      <c r="D344" s="627"/>
      <c r="E344" s="627"/>
      <c r="F344" s="627"/>
      <c r="G344" s="735"/>
      <c r="H344" s="735"/>
      <c r="J344" s="170"/>
    </row>
    <row r="345" spans="2:10" s="207" customFormat="1" ht="15.75">
      <c r="B345" s="177"/>
      <c r="C345" s="190"/>
      <c r="D345" s="733"/>
      <c r="E345" s="733"/>
      <c r="F345" s="733"/>
      <c r="G345" s="741"/>
      <c r="H345" s="741"/>
      <c r="J345" s="170"/>
    </row>
    <row r="346" spans="2:10" s="207" customFormat="1" ht="15">
      <c r="B346" s="185"/>
      <c r="C346" s="192"/>
      <c r="D346" s="632"/>
      <c r="E346" s="632"/>
      <c r="F346" s="632"/>
      <c r="G346" s="740"/>
      <c r="H346" s="740"/>
      <c r="J346" s="170"/>
    </row>
    <row r="347" spans="2:10" s="207" customFormat="1" ht="15">
      <c r="B347" s="205"/>
      <c r="C347" s="194"/>
      <c r="D347" s="627"/>
      <c r="E347" s="627"/>
      <c r="F347" s="627"/>
      <c r="G347" s="735"/>
      <c r="H347" s="735"/>
      <c r="J347" s="170"/>
    </row>
    <row r="348" spans="2:10" s="207" customFormat="1" ht="15">
      <c r="B348" s="185"/>
      <c r="C348" s="195"/>
      <c r="D348" s="632"/>
      <c r="E348" s="632"/>
      <c r="F348" s="632"/>
      <c r="G348" s="740"/>
      <c r="H348" s="740"/>
      <c r="J348" s="170"/>
    </row>
    <row r="349" spans="2:10" s="207" customFormat="1" ht="15">
      <c r="B349" s="185"/>
      <c r="C349" s="196"/>
      <c r="D349" s="632"/>
      <c r="E349" s="632"/>
      <c r="F349" s="632"/>
      <c r="G349" s="740"/>
      <c r="H349" s="740"/>
      <c r="J349" s="170"/>
    </row>
    <row r="350" spans="2:10" s="207" customFormat="1" ht="15">
      <c r="B350" s="205"/>
      <c r="C350" s="175"/>
      <c r="D350" s="632"/>
      <c r="E350" s="632"/>
      <c r="F350" s="632"/>
      <c r="G350" s="740"/>
      <c r="H350" s="740"/>
      <c r="J350" s="170"/>
    </row>
    <row r="351" spans="2:10" s="207" customFormat="1" ht="15">
      <c r="B351" s="205"/>
      <c r="C351" s="198"/>
      <c r="D351" s="627"/>
      <c r="E351" s="627"/>
      <c r="F351" s="627"/>
      <c r="G351" s="735"/>
      <c r="H351" s="735"/>
      <c r="J351" s="206"/>
    </row>
    <row r="352" spans="2:10" s="207" customFormat="1" ht="15">
      <c r="B352" s="205"/>
      <c r="C352" s="199"/>
      <c r="D352" s="627"/>
      <c r="E352" s="627"/>
      <c r="F352" s="627"/>
      <c r="G352" s="735"/>
      <c r="H352" s="735"/>
      <c r="J352" s="99"/>
    </row>
    <row r="353" spans="2:10" s="207" customFormat="1" ht="15">
      <c r="B353" s="205"/>
      <c r="C353" s="199"/>
      <c r="D353" s="627"/>
      <c r="E353" s="627"/>
      <c r="F353" s="632"/>
      <c r="G353" s="735"/>
      <c r="H353" s="735"/>
      <c r="J353" s="240"/>
    </row>
    <row r="354" spans="2:10" s="207" customFormat="1" ht="15.75">
      <c r="B354" s="205"/>
      <c r="C354" s="200"/>
      <c r="D354" s="627"/>
      <c r="E354" s="627"/>
      <c r="F354" s="632"/>
      <c r="G354" s="735"/>
      <c r="H354" s="735"/>
      <c r="J354" s="167"/>
    </row>
    <row r="355" spans="2:10" s="207" customFormat="1" ht="15.75">
      <c r="B355" s="177"/>
      <c r="C355" s="201"/>
      <c r="D355" s="733"/>
      <c r="E355" s="733"/>
      <c r="F355" s="733"/>
      <c r="G355" s="735"/>
      <c r="H355" s="735"/>
      <c r="J355" s="178"/>
    </row>
    <row r="356" spans="2:10" s="207" customFormat="1" ht="15">
      <c r="B356" s="185"/>
      <c r="C356" s="196"/>
      <c r="D356" s="627"/>
      <c r="E356" s="627"/>
      <c r="F356" s="627"/>
      <c r="G356" s="735"/>
      <c r="H356" s="735"/>
      <c r="J356" s="189"/>
    </row>
    <row r="357" spans="2:10" s="207" customFormat="1" ht="15">
      <c r="B357" s="203"/>
      <c r="C357" s="169"/>
      <c r="D357" s="627"/>
      <c r="E357" s="627"/>
      <c r="F357" s="627"/>
      <c r="G357" s="735"/>
      <c r="H357" s="735"/>
      <c r="J357" s="193"/>
    </row>
    <row r="358" spans="2:10" s="207" customFormat="1" ht="15">
      <c r="B358" s="203"/>
      <c r="C358" s="70"/>
      <c r="D358" s="627"/>
      <c r="E358" s="627"/>
      <c r="F358" s="627"/>
      <c r="G358" s="735"/>
      <c r="H358" s="735"/>
      <c r="J358" s="172"/>
    </row>
    <row r="359" spans="2:10" s="207" customFormat="1" ht="15">
      <c r="B359" s="203"/>
      <c r="C359" s="70"/>
      <c r="D359" s="627"/>
      <c r="E359" s="627"/>
      <c r="F359" s="627"/>
      <c r="G359" s="735"/>
      <c r="H359" s="735"/>
      <c r="J359" s="206"/>
    </row>
    <row r="360" spans="2:10" s="207" customFormat="1" ht="15">
      <c r="B360" s="205"/>
      <c r="C360" s="204"/>
      <c r="D360" s="627"/>
      <c r="E360" s="627"/>
      <c r="F360" s="627"/>
      <c r="G360" s="735"/>
      <c r="H360" s="735"/>
      <c r="J360" s="208"/>
    </row>
    <row r="361" spans="2:10" s="207" customFormat="1" ht="15">
      <c r="B361" s="198"/>
      <c r="C361" s="198"/>
      <c r="D361" s="627"/>
      <c r="E361" s="627"/>
      <c r="F361" s="627"/>
      <c r="G361" s="735"/>
      <c r="H361" s="735"/>
      <c r="J361" s="210"/>
    </row>
    <row r="362" spans="2:10" s="207" customFormat="1" ht="15">
      <c r="B362" s="213"/>
      <c r="C362" s="186"/>
      <c r="D362" s="627"/>
      <c r="E362" s="627"/>
      <c r="F362" s="627"/>
      <c r="G362" s="735"/>
      <c r="H362" s="735"/>
      <c r="J362" s="102"/>
    </row>
    <row r="363" spans="2:10" s="207" customFormat="1" ht="15">
      <c r="B363" s="238"/>
      <c r="C363" s="205"/>
      <c r="D363" s="627"/>
      <c r="E363" s="627"/>
      <c r="F363" s="627"/>
      <c r="G363" s="735"/>
      <c r="H363" s="735"/>
      <c r="J363" s="102"/>
    </row>
    <row r="364" spans="2:10" s="207" customFormat="1" ht="15">
      <c r="B364" s="238"/>
      <c r="C364" s="205"/>
      <c r="D364" s="627"/>
      <c r="E364" s="627"/>
      <c r="F364" s="627"/>
      <c r="G364" s="735"/>
      <c r="H364" s="735"/>
      <c r="J364" s="173"/>
    </row>
    <row r="365" spans="3:10" s="207" customFormat="1" ht="15">
      <c r="C365" s="239"/>
      <c r="D365" s="743"/>
      <c r="E365" s="743"/>
      <c r="F365" s="743"/>
      <c r="G365" s="742"/>
      <c r="H365" s="742"/>
      <c r="J365" s="173"/>
    </row>
    <row r="366" spans="2:10" s="207" customFormat="1" ht="15.75">
      <c r="B366" s="5"/>
      <c r="C366" s="239"/>
      <c r="D366" s="733"/>
      <c r="E366" s="733"/>
      <c r="F366" s="733"/>
      <c r="G366" s="733"/>
      <c r="H366" s="733"/>
      <c r="J366" s="173"/>
    </row>
    <row r="367" spans="2:10" s="207" customFormat="1" ht="15.75">
      <c r="B367" s="177"/>
      <c r="C367" s="201"/>
      <c r="D367" s="733"/>
      <c r="E367" s="733"/>
      <c r="F367" s="940"/>
      <c r="G367" s="738"/>
      <c r="H367" s="738"/>
      <c r="J367" s="173"/>
    </row>
    <row r="368" spans="2:10" s="207" customFormat="1" ht="15.75">
      <c r="B368" s="185"/>
      <c r="C368" s="196"/>
      <c r="D368" s="733"/>
      <c r="E368" s="733"/>
      <c r="F368" s="627"/>
      <c r="G368" s="738"/>
      <c r="H368" s="738"/>
      <c r="J368" s="172"/>
    </row>
    <row r="369" spans="2:10" s="207" customFormat="1" ht="15.75">
      <c r="B369" s="185"/>
      <c r="C369" s="186"/>
      <c r="D369" s="632"/>
      <c r="E369" s="632"/>
      <c r="F369" s="632"/>
      <c r="G369" s="741"/>
      <c r="H369" s="741"/>
      <c r="J369" s="172"/>
    </row>
    <row r="370" spans="2:10" s="207" customFormat="1" ht="15">
      <c r="B370" s="205"/>
      <c r="C370" s="198"/>
      <c r="D370" s="627"/>
      <c r="E370" s="627"/>
      <c r="F370" s="627"/>
      <c r="G370" s="735"/>
      <c r="H370" s="735"/>
      <c r="J370" s="209"/>
    </row>
    <row r="371" spans="2:10" s="207" customFormat="1" ht="15">
      <c r="B371" s="185"/>
      <c r="C371" s="196"/>
      <c r="D371" s="627"/>
      <c r="E371" s="627"/>
      <c r="F371" s="627"/>
      <c r="G371" s="735"/>
      <c r="H371" s="735"/>
      <c r="J371" s="173"/>
    </row>
    <row r="372" spans="2:10" s="207" customFormat="1" ht="15">
      <c r="B372" s="205"/>
      <c r="C372" s="198"/>
      <c r="D372" s="627"/>
      <c r="E372" s="627"/>
      <c r="F372" s="627"/>
      <c r="G372" s="735"/>
      <c r="H372" s="735"/>
      <c r="J372" s="209"/>
    </row>
    <row r="373" spans="2:10" s="207" customFormat="1" ht="15">
      <c r="B373" s="186"/>
      <c r="C373" s="196"/>
      <c r="D373" s="632"/>
      <c r="E373" s="632"/>
      <c r="F373" s="632"/>
      <c r="G373" s="735"/>
      <c r="H373" s="735"/>
      <c r="J373" s="102"/>
    </row>
    <row r="374" spans="2:10" s="207" customFormat="1" ht="15">
      <c r="B374" s="200"/>
      <c r="C374" s="745"/>
      <c r="D374" s="627"/>
      <c r="E374" s="627"/>
      <c r="F374" s="627"/>
      <c r="G374" s="735"/>
      <c r="H374" s="735"/>
      <c r="J374" s="208"/>
    </row>
    <row r="375" spans="2:10" s="207" customFormat="1" ht="15">
      <c r="B375" s="205"/>
      <c r="C375" s="198"/>
      <c r="D375" s="627"/>
      <c r="E375" s="627"/>
      <c r="F375" s="627"/>
      <c r="G375" s="735"/>
      <c r="H375" s="735"/>
      <c r="J375" s="208"/>
    </row>
    <row r="376" spans="2:10" s="207" customFormat="1" ht="15.75">
      <c r="B376" s="198"/>
      <c r="C376" s="198"/>
      <c r="D376" s="627"/>
      <c r="E376" s="627"/>
      <c r="F376" s="627"/>
      <c r="G376" s="735"/>
      <c r="H376" s="735"/>
      <c r="J376" s="167"/>
    </row>
    <row r="377" spans="2:10" s="207" customFormat="1" ht="15">
      <c r="B377" s="200"/>
      <c r="C377" s="745"/>
      <c r="D377" s="627"/>
      <c r="E377" s="627"/>
      <c r="F377" s="627"/>
      <c r="G377" s="735"/>
      <c r="H377" s="735"/>
      <c r="J377" s="212"/>
    </row>
    <row r="378" spans="2:10" s="207" customFormat="1" ht="15.75">
      <c r="B378" s="205"/>
      <c r="C378" s="180"/>
      <c r="D378" s="627"/>
      <c r="E378" s="627"/>
      <c r="F378" s="627"/>
      <c r="G378" s="735"/>
      <c r="H378" s="735"/>
      <c r="J378" s="167"/>
    </row>
    <row r="379" spans="2:10" s="207" customFormat="1" ht="15">
      <c r="B379" s="205"/>
      <c r="C379" s="180"/>
      <c r="D379" s="627"/>
      <c r="E379" s="627"/>
      <c r="F379" s="627"/>
      <c r="G379" s="735"/>
      <c r="H379" s="735"/>
      <c r="J379" s="101"/>
    </row>
    <row r="380" spans="2:10" s="207" customFormat="1" ht="15.75">
      <c r="B380" s="205"/>
      <c r="C380" s="199"/>
      <c r="D380" s="632"/>
      <c r="E380" s="632"/>
      <c r="F380" s="632"/>
      <c r="G380" s="735"/>
      <c r="H380" s="735"/>
      <c r="J380" s="214"/>
    </row>
    <row r="381" spans="2:10" s="207" customFormat="1" ht="15">
      <c r="B381" s="205"/>
      <c r="C381" s="198"/>
      <c r="D381" s="627"/>
      <c r="E381" s="627"/>
      <c r="F381" s="627"/>
      <c r="G381" s="735"/>
      <c r="H381" s="735"/>
      <c r="J381" s="210"/>
    </row>
    <row r="382" spans="2:10" s="207" customFormat="1" ht="15">
      <c r="B382" s="205"/>
      <c r="C382" s="198"/>
      <c r="D382" s="632"/>
      <c r="E382" s="632"/>
      <c r="F382" s="632"/>
      <c r="G382" s="735"/>
      <c r="H382" s="735"/>
      <c r="J382" s="210"/>
    </row>
    <row r="383" spans="3:10" s="207" customFormat="1" ht="15">
      <c r="C383" s="277"/>
      <c r="D383" s="627"/>
      <c r="E383" s="627"/>
      <c r="F383" s="627"/>
      <c r="G383" s="735"/>
      <c r="H383" s="735"/>
      <c r="J383" s="165"/>
    </row>
    <row r="384" spans="3:10" s="207" customFormat="1" ht="15">
      <c r="C384" s="211"/>
      <c r="D384" s="627"/>
      <c r="E384" s="627"/>
      <c r="F384" s="627"/>
      <c r="G384" s="735"/>
      <c r="H384" s="735"/>
      <c r="J384" s="210"/>
    </row>
    <row r="385" spans="3:10" s="207" customFormat="1" ht="15">
      <c r="C385" s="211"/>
      <c r="D385" s="627"/>
      <c r="E385" s="627"/>
      <c r="F385" s="627"/>
      <c r="G385" s="735"/>
      <c r="H385" s="735"/>
      <c r="J385" s="217"/>
    </row>
    <row r="386" spans="2:10" s="207" customFormat="1" ht="15.75">
      <c r="B386" s="177"/>
      <c r="C386" s="201"/>
      <c r="D386" s="733"/>
      <c r="E386" s="733"/>
      <c r="F386" s="733"/>
      <c r="G386" s="741"/>
      <c r="H386" s="741"/>
      <c r="J386" s="212"/>
    </row>
    <row r="387" spans="2:10" s="207" customFormat="1" ht="15.75">
      <c r="B387" s="185"/>
      <c r="C387" s="196"/>
      <c r="D387" s="632"/>
      <c r="E387" s="632"/>
      <c r="F387" s="632"/>
      <c r="G387" s="741"/>
      <c r="H387" s="741"/>
      <c r="J387" s="218"/>
    </row>
    <row r="388" spans="2:10" s="207" customFormat="1" ht="15.75">
      <c r="B388" s="177"/>
      <c r="C388" s="201"/>
      <c r="D388" s="733"/>
      <c r="E388" s="733"/>
      <c r="F388" s="733"/>
      <c r="G388" s="741"/>
      <c r="H388" s="741"/>
      <c r="J388" s="219"/>
    </row>
    <row r="389" spans="2:10" s="207" customFormat="1" ht="15">
      <c r="B389" s="185"/>
      <c r="C389" s="213"/>
      <c r="D389" s="632"/>
      <c r="E389" s="632"/>
      <c r="F389" s="627"/>
      <c r="G389" s="735"/>
      <c r="H389" s="735"/>
      <c r="J389" s="209"/>
    </row>
    <row r="390" spans="2:10" s="207" customFormat="1" ht="15">
      <c r="B390" s="185"/>
      <c r="C390" s="213"/>
      <c r="D390" s="632"/>
      <c r="E390" s="632"/>
      <c r="F390" s="627"/>
      <c r="G390" s="735"/>
      <c r="H390" s="735"/>
      <c r="J390" s="212"/>
    </row>
    <row r="391" spans="2:10" s="207" customFormat="1" ht="15.75">
      <c r="B391" s="185"/>
      <c r="C391" s="213"/>
      <c r="D391" s="632"/>
      <c r="E391" s="632"/>
      <c r="F391" s="627"/>
      <c r="G391" s="735"/>
      <c r="H391" s="735"/>
      <c r="J391" s="214"/>
    </row>
    <row r="392" spans="2:10" s="207" customFormat="1" ht="15">
      <c r="B392" s="185"/>
      <c r="C392" s="213"/>
      <c r="D392" s="780"/>
      <c r="E392" s="780"/>
      <c r="F392" s="627"/>
      <c r="G392" s="735"/>
      <c r="H392" s="735"/>
      <c r="J392" s="221"/>
    </row>
    <row r="393" spans="2:10" s="207" customFormat="1" ht="15">
      <c r="B393" s="185"/>
      <c r="C393" s="213"/>
      <c r="D393" s="780"/>
      <c r="E393" s="780"/>
      <c r="F393" s="627"/>
      <c r="G393" s="735"/>
      <c r="H393" s="735"/>
      <c r="J393" s="221"/>
    </row>
    <row r="394" spans="2:10" s="207" customFormat="1" ht="15">
      <c r="B394" s="185"/>
      <c r="C394" s="213"/>
      <c r="D394" s="780"/>
      <c r="E394" s="780"/>
      <c r="F394" s="627"/>
      <c r="G394" s="735"/>
      <c r="H394" s="735"/>
      <c r="J394" s="221"/>
    </row>
    <row r="395" spans="2:10" s="207" customFormat="1" ht="15">
      <c r="B395" s="185"/>
      <c r="C395" s="213"/>
      <c r="D395" s="780"/>
      <c r="E395" s="780"/>
      <c r="F395" s="627"/>
      <c r="G395" s="735"/>
      <c r="H395" s="735"/>
      <c r="J395" s="221"/>
    </row>
    <row r="396" spans="2:10" s="207" customFormat="1" ht="15.75">
      <c r="B396" s="177"/>
      <c r="C396" s="201"/>
      <c r="D396" s="732"/>
      <c r="E396" s="732"/>
      <c r="F396" s="732"/>
      <c r="G396" s="741"/>
      <c r="H396" s="741"/>
      <c r="J396" s="221"/>
    </row>
    <row r="397" spans="2:10" s="207" customFormat="1" ht="15.75">
      <c r="B397" s="185"/>
      <c r="C397" s="196"/>
      <c r="D397" s="632"/>
      <c r="E397" s="632"/>
      <c r="F397" s="632"/>
      <c r="G397" s="741"/>
      <c r="H397" s="741"/>
      <c r="J397" s="221"/>
    </row>
    <row r="398" spans="2:10" s="207" customFormat="1" ht="15.75">
      <c r="B398" s="205"/>
      <c r="C398" s="199"/>
      <c r="D398" s="627"/>
      <c r="E398" s="627"/>
      <c r="F398" s="632"/>
      <c r="G398" s="731"/>
      <c r="H398" s="731"/>
      <c r="J398" s="221"/>
    </row>
    <row r="399" spans="2:10" s="207" customFormat="1" ht="15.75">
      <c r="B399" s="205"/>
      <c r="C399" s="199"/>
      <c r="D399" s="627"/>
      <c r="E399" s="627"/>
      <c r="F399" s="627"/>
      <c r="G399" s="731"/>
      <c r="H399" s="731"/>
      <c r="J399" s="221"/>
    </row>
    <row r="400" spans="2:10" s="207" customFormat="1" ht="15.75">
      <c r="B400" s="216"/>
      <c r="C400" s="196"/>
      <c r="D400" s="632"/>
      <c r="E400" s="632"/>
      <c r="F400" s="632"/>
      <c r="G400" s="735"/>
      <c r="H400" s="731"/>
      <c r="J400" s="221"/>
    </row>
    <row r="401" spans="2:10" s="207" customFormat="1" ht="15">
      <c r="B401" s="746"/>
      <c r="C401" s="198"/>
      <c r="D401" s="632"/>
      <c r="E401" s="632"/>
      <c r="F401" s="632"/>
      <c r="G401" s="735"/>
      <c r="H401" s="735"/>
      <c r="J401" s="221"/>
    </row>
    <row r="402" spans="2:10" s="207" customFormat="1" ht="15">
      <c r="B402" s="746"/>
      <c r="C402" s="198"/>
      <c r="D402" s="632"/>
      <c r="E402" s="632"/>
      <c r="F402" s="632"/>
      <c r="G402" s="735"/>
      <c r="H402" s="735"/>
      <c r="J402" s="221"/>
    </row>
    <row r="403" spans="2:10" s="207" customFormat="1" ht="15">
      <c r="B403" s="205"/>
      <c r="C403" s="196"/>
      <c r="D403" s="632"/>
      <c r="E403" s="632"/>
      <c r="F403" s="632"/>
      <c r="G403" s="735"/>
      <c r="H403" s="735"/>
      <c r="J403" s="221"/>
    </row>
    <row r="404" spans="2:10" s="207" customFormat="1" ht="15">
      <c r="B404" s="205"/>
      <c r="C404" s="198"/>
      <c r="D404" s="632"/>
      <c r="E404" s="632"/>
      <c r="F404" s="632"/>
      <c r="G404" s="735"/>
      <c r="H404" s="735"/>
      <c r="J404" s="221"/>
    </row>
    <row r="405" spans="2:10" s="207" customFormat="1" ht="15">
      <c r="B405" s="205"/>
      <c r="C405" s="198"/>
      <c r="D405" s="627"/>
      <c r="E405" s="627"/>
      <c r="F405" s="632"/>
      <c r="G405" s="735"/>
      <c r="H405" s="735"/>
      <c r="J405" s="221"/>
    </row>
    <row r="406" spans="2:10" s="207" customFormat="1" ht="15">
      <c r="B406" s="205"/>
      <c r="C406" s="198"/>
      <c r="D406" s="627"/>
      <c r="E406" s="627"/>
      <c r="F406" s="632"/>
      <c r="G406" s="735"/>
      <c r="H406" s="735"/>
      <c r="J406" s="221"/>
    </row>
    <row r="407" spans="2:10" s="207" customFormat="1" ht="15">
      <c r="B407" s="205"/>
      <c r="C407" s="198"/>
      <c r="D407" s="627"/>
      <c r="E407" s="627"/>
      <c r="F407" s="632"/>
      <c r="G407" s="735"/>
      <c r="H407" s="735"/>
      <c r="J407" s="221"/>
    </row>
    <row r="408" spans="2:10" s="207" customFormat="1" ht="15">
      <c r="B408" s="205"/>
      <c r="C408" s="198"/>
      <c r="D408" s="627"/>
      <c r="E408" s="627"/>
      <c r="F408" s="632"/>
      <c r="G408" s="735"/>
      <c r="H408" s="735"/>
      <c r="J408" s="222"/>
    </row>
    <row r="409" spans="2:10" s="207" customFormat="1" ht="15.75">
      <c r="B409" s="177"/>
      <c r="C409" s="201"/>
      <c r="D409" s="732"/>
      <c r="E409" s="732"/>
      <c r="F409" s="732"/>
      <c r="G409" s="735"/>
      <c r="H409" s="735"/>
      <c r="J409" s="210"/>
    </row>
    <row r="410" spans="2:10" s="207" customFormat="1" ht="15">
      <c r="B410" s="185"/>
      <c r="C410" s="220"/>
      <c r="D410" s="632"/>
      <c r="E410" s="632"/>
      <c r="F410" s="632"/>
      <c r="G410" s="735"/>
      <c r="H410" s="735"/>
      <c r="J410" s="210"/>
    </row>
    <row r="411" spans="2:10" s="207" customFormat="1" ht="15">
      <c r="B411" s="205"/>
      <c r="C411" s="199"/>
      <c r="D411" s="627"/>
      <c r="E411" s="627"/>
      <c r="F411" s="632"/>
      <c r="G411" s="735"/>
      <c r="H411" s="735"/>
      <c r="J411" s="210"/>
    </row>
    <row r="412" spans="2:10" s="207" customFormat="1" ht="15.75">
      <c r="B412" s="177"/>
      <c r="C412" s="201"/>
      <c r="D412" s="732"/>
      <c r="E412" s="732"/>
      <c r="F412" s="732"/>
      <c r="G412" s="731"/>
      <c r="H412" s="731"/>
      <c r="J412" s="210"/>
    </row>
    <row r="413" spans="2:10" s="207" customFormat="1" ht="15">
      <c r="B413" s="747"/>
      <c r="C413" s="204"/>
      <c r="D413" s="627"/>
      <c r="E413" s="627"/>
      <c r="F413" s="627"/>
      <c r="G413" s="735"/>
      <c r="H413" s="735"/>
      <c r="J413" s="210"/>
    </row>
    <row r="414" spans="2:10" s="207" customFormat="1" ht="15">
      <c r="B414" s="747"/>
      <c r="C414" s="277"/>
      <c r="D414" s="627"/>
      <c r="E414" s="627"/>
      <c r="F414" s="627"/>
      <c r="G414" s="735"/>
      <c r="H414" s="735"/>
      <c r="J414" s="206"/>
    </row>
    <row r="415" spans="2:10" s="207" customFormat="1" ht="15">
      <c r="B415" s="747"/>
      <c r="C415" s="277"/>
      <c r="D415" s="627"/>
      <c r="E415" s="627"/>
      <c r="F415" s="627"/>
      <c r="G415" s="735"/>
      <c r="H415" s="735"/>
      <c r="J415" s="206"/>
    </row>
    <row r="416" spans="2:10" s="207" customFormat="1" ht="15">
      <c r="B416" s="747"/>
      <c r="C416" s="277"/>
      <c r="D416" s="627"/>
      <c r="E416" s="627"/>
      <c r="F416" s="627"/>
      <c r="G416" s="735"/>
      <c r="H416" s="735"/>
      <c r="J416" s="206"/>
    </row>
    <row r="417" spans="2:10" s="207" customFormat="1" ht="15">
      <c r="B417" s="185"/>
      <c r="C417" s="204"/>
      <c r="D417" s="627"/>
      <c r="E417" s="627"/>
      <c r="F417" s="627"/>
      <c r="G417" s="735"/>
      <c r="H417" s="735"/>
      <c r="J417" s="206"/>
    </row>
    <row r="418" spans="2:10" s="207" customFormat="1" ht="15">
      <c r="B418" s="185"/>
      <c r="C418" s="277"/>
      <c r="D418" s="627"/>
      <c r="E418" s="627"/>
      <c r="F418" s="627"/>
      <c r="G418" s="735"/>
      <c r="H418" s="735"/>
      <c r="J418" s="206"/>
    </row>
    <row r="419" spans="2:10" s="207" customFormat="1" ht="15">
      <c r="B419" s="185"/>
      <c r="C419" s="277"/>
      <c r="D419" s="627"/>
      <c r="E419" s="627"/>
      <c r="F419" s="627"/>
      <c r="G419" s="735"/>
      <c r="H419" s="735"/>
      <c r="J419" s="206"/>
    </row>
    <row r="420" spans="2:10" s="207" customFormat="1" ht="15">
      <c r="B420" s="747"/>
      <c r="C420" s="277"/>
      <c r="D420" s="627"/>
      <c r="E420" s="627"/>
      <c r="F420" s="627"/>
      <c r="G420" s="735"/>
      <c r="H420" s="735"/>
      <c r="J420" s="206"/>
    </row>
    <row r="421" spans="2:10" s="207" customFormat="1" ht="15">
      <c r="B421" s="748"/>
      <c r="C421" s="749"/>
      <c r="D421" s="627"/>
      <c r="E421" s="627"/>
      <c r="F421" s="627"/>
      <c r="G421" s="735"/>
      <c r="H421" s="735"/>
      <c r="J421" s="206"/>
    </row>
    <row r="422" spans="2:10" s="207" customFormat="1" ht="15">
      <c r="B422" s="747"/>
      <c r="C422" s="277"/>
      <c r="D422" s="627"/>
      <c r="E422" s="627"/>
      <c r="F422" s="627"/>
      <c r="G422" s="735"/>
      <c r="H422" s="735"/>
      <c r="J422" s="206"/>
    </row>
    <row r="423" spans="2:10" s="207" customFormat="1" ht="15">
      <c r="B423" s="747"/>
      <c r="C423" s="277"/>
      <c r="D423" s="627"/>
      <c r="E423" s="627"/>
      <c r="F423" s="627"/>
      <c r="G423" s="735"/>
      <c r="H423" s="735"/>
      <c r="J423" s="206"/>
    </row>
    <row r="424" spans="2:10" s="207" customFormat="1" ht="15">
      <c r="B424" s="747"/>
      <c r="C424" s="277"/>
      <c r="D424" s="627"/>
      <c r="E424" s="627"/>
      <c r="F424" s="627"/>
      <c r="G424" s="735"/>
      <c r="H424" s="735"/>
      <c r="J424" s="206"/>
    </row>
    <row r="425" spans="2:10" s="207" customFormat="1" ht="15.75">
      <c r="B425" s="747"/>
      <c r="C425" s="277"/>
      <c r="D425" s="627"/>
      <c r="E425" s="732"/>
      <c r="F425" s="627"/>
      <c r="G425" s="735"/>
      <c r="H425" s="735"/>
      <c r="J425" s="214"/>
    </row>
    <row r="426" spans="2:10" s="207" customFormat="1" ht="15">
      <c r="B426" s="747"/>
      <c r="C426" s="204"/>
      <c r="D426" s="627"/>
      <c r="E426" s="627"/>
      <c r="F426" s="627"/>
      <c r="G426" s="735"/>
      <c r="H426" s="735"/>
      <c r="J426" s="210"/>
    </row>
    <row r="427" spans="2:10" s="207" customFormat="1" ht="15">
      <c r="B427" s="747"/>
      <c r="C427" s="204"/>
      <c r="D427" s="627"/>
      <c r="E427" s="627"/>
      <c r="F427" s="627"/>
      <c r="G427" s="735"/>
      <c r="H427" s="735"/>
      <c r="J427" s="206"/>
    </row>
    <row r="428" spans="2:10" s="207" customFormat="1" ht="15.75">
      <c r="B428" s="185"/>
      <c r="C428" s="204"/>
      <c r="D428" s="627"/>
      <c r="E428" s="627"/>
      <c r="F428" s="627"/>
      <c r="G428" s="735"/>
      <c r="H428" s="735"/>
      <c r="J428" s="223"/>
    </row>
    <row r="429" spans="2:10" s="207" customFormat="1" ht="15">
      <c r="B429" s="205"/>
      <c r="C429" s="198"/>
      <c r="D429" s="627"/>
      <c r="E429" s="627"/>
      <c r="F429" s="627"/>
      <c r="G429" s="735"/>
      <c r="H429" s="735"/>
      <c r="J429" s="176"/>
    </row>
    <row r="430" spans="2:10" s="207" customFormat="1" ht="15">
      <c r="B430" s="750"/>
      <c r="C430" s="749"/>
      <c r="D430" s="627"/>
      <c r="E430" s="627"/>
      <c r="F430" s="627"/>
      <c r="G430" s="735"/>
      <c r="H430" s="735"/>
      <c r="J430" s="176"/>
    </row>
    <row r="431" spans="2:10" s="207" customFormat="1" ht="15.75">
      <c r="B431" s="205"/>
      <c r="C431" s="204"/>
      <c r="D431" s="627"/>
      <c r="E431" s="627"/>
      <c r="F431" s="627"/>
      <c r="G431" s="735"/>
      <c r="H431" s="735"/>
      <c r="J431" s="219"/>
    </row>
    <row r="432" spans="2:10" s="207" customFormat="1" ht="15">
      <c r="B432" s="751"/>
      <c r="C432" s="749"/>
      <c r="D432" s="627"/>
      <c r="E432" s="627"/>
      <c r="F432" s="627"/>
      <c r="G432" s="735"/>
      <c r="H432" s="735"/>
      <c r="J432" s="176"/>
    </row>
    <row r="433" spans="2:10" s="207" customFormat="1" ht="15.75">
      <c r="B433" s="183"/>
      <c r="C433" s="171"/>
      <c r="D433" s="627"/>
      <c r="E433" s="627"/>
      <c r="F433" s="627"/>
      <c r="G433" s="735"/>
      <c r="H433" s="735"/>
      <c r="J433" s="215"/>
    </row>
    <row r="434" spans="2:10" s="207" customFormat="1" ht="15.75">
      <c r="B434" s="183"/>
      <c r="C434" s="171"/>
      <c r="D434" s="627"/>
      <c r="E434" s="627"/>
      <c r="F434" s="627"/>
      <c r="G434" s="735"/>
      <c r="H434" s="735"/>
      <c r="J434" s="235"/>
    </row>
    <row r="435" spans="2:10" s="207" customFormat="1" ht="15.75">
      <c r="B435" s="183"/>
      <c r="C435" s="171"/>
      <c r="D435" s="627"/>
      <c r="E435" s="627"/>
      <c r="F435" s="627"/>
      <c r="G435" s="735"/>
      <c r="H435" s="735"/>
      <c r="J435" s="242"/>
    </row>
    <row r="436" spans="2:10" s="207" customFormat="1" ht="15.75">
      <c r="B436" s="183"/>
      <c r="C436" s="171"/>
      <c r="D436" s="627"/>
      <c r="E436" s="627"/>
      <c r="F436" s="627"/>
      <c r="G436" s="735"/>
      <c r="H436" s="735"/>
      <c r="J436" s="178"/>
    </row>
    <row r="437" spans="2:10" s="207" customFormat="1" ht="15">
      <c r="B437" s="183"/>
      <c r="C437" s="171"/>
      <c r="D437" s="627"/>
      <c r="E437" s="627"/>
      <c r="F437" s="627"/>
      <c r="G437" s="735"/>
      <c r="H437" s="735"/>
      <c r="J437" s="224"/>
    </row>
    <row r="438" spans="2:10" s="207" customFormat="1" ht="15">
      <c r="B438" s="183"/>
      <c r="C438" s="171"/>
      <c r="D438" s="627"/>
      <c r="E438" s="627"/>
      <c r="F438" s="627"/>
      <c r="G438" s="735"/>
      <c r="H438" s="735"/>
      <c r="J438" s="224"/>
    </row>
    <row r="439" spans="2:10" s="207" customFormat="1" ht="15">
      <c r="B439" s="183"/>
      <c r="C439" s="171"/>
      <c r="D439" s="627"/>
      <c r="E439" s="627"/>
      <c r="F439" s="632"/>
      <c r="G439" s="735"/>
      <c r="H439" s="735"/>
      <c r="J439" s="224"/>
    </row>
    <row r="440" spans="2:10" s="207" customFormat="1" ht="15.75">
      <c r="B440" s="183"/>
      <c r="C440" s="171"/>
      <c r="D440" s="627"/>
      <c r="E440" s="627"/>
      <c r="F440" s="627"/>
      <c r="G440" s="735"/>
      <c r="H440" s="735"/>
      <c r="J440" s="178"/>
    </row>
    <row r="441" spans="2:10" s="207" customFormat="1" ht="15">
      <c r="B441" s="183"/>
      <c r="C441" s="171"/>
      <c r="D441" s="627"/>
      <c r="E441" s="627"/>
      <c r="F441" s="632"/>
      <c r="G441" s="735"/>
      <c r="H441" s="735"/>
      <c r="J441" s="102"/>
    </row>
    <row r="442" spans="2:10" s="207" customFormat="1" ht="15">
      <c r="B442" s="183"/>
      <c r="C442" s="198"/>
      <c r="D442" s="627"/>
      <c r="E442" s="627"/>
      <c r="F442" s="627"/>
      <c r="G442" s="735"/>
      <c r="H442" s="735"/>
      <c r="J442" s="101"/>
    </row>
    <row r="443" spans="2:10" s="207" customFormat="1" ht="15">
      <c r="B443" s="183"/>
      <c r="C443" s="198"/>
      <c r="D443" s="627"/>
      <c r="E443" s="627"/>
      <c r="F443" s="627"/>
      <c r="G443" s="735"/>
      <c r="H443" s="735"/>
      <c r="J443" s="165"/>
    </row>
    <row r="444" spans="2:10" s="207" customFormat="1" ht="15">
      <c r="B444" s="183"/>
      <c r="C444" s="171"/>
      <c r="D444" s="627"/>
      <c r="E444" s="627"/>
      <c r="F444" s="632"/>
      <c r="G444" s="735"/>
      <c r="H444" s="735"/>
      <c r="J444" s="101"/>
    </row>
    <row r="445" spans="2:10" s="207" customFormat="1" ht="15">
      <c r="B445" s="205"/>
      <c r="C445" s="198"/>
      <c r="D445" s="627"/>
      <c r="E445" s="627"/>
      <c r="F445" s="627"/>
      <c r="G445" s="735"/>
      <c r="H445" s="735"/>
      <c r="J445" s="101"/>
    </row>
    <row r="446" spans="2:10" s="207" customFormat="1" ht="15.75">
      <c r="B446" s="177"/>
      <c r="C446" s="5"/>
      <c r="D446" s="732"/>
      <c r="E446" s="732"/>
      <c r="F446" s="732"/>
      <c r="G446" s="731"/>
      <c r="H446" s="731"/>
      <c r="J446" s="165"/>
    </row>
    <row r="447" spans="2:10" s="207" customFormat="1" ht="15">
      <c r="B447" s="185"/>
      <c r="C447" s="752"/>
      <c r="D447" s="632"/>
      <c r="E447" s="632"/>
      <c r="F447" s="632"/>
      <c r="G447" s="735"/>
      <c r="H447" s="735"/>
      <c r="J447" s="225"/>
    </row>
    <row r="448" spans="2:10" s="207" customFormat="1" ht="15">
      <c r="B448" s="205"/>
      <c r="C448" s="196"/>
      <c r="D448" s="627"/>
      <c r="E448" s="627"/>
      <c r="F448" s="627"/>
      <c r="G448" s="735"/>
      <c r="H448" s="735"/>
      <c r="J448" s="101"/>
    </row>
    <row r="449" spans="2:10" s="207" customFormat="1" ht="15">
      <c r="B449" s="205"/>
      <c r="C449" s="196"/>
      <c r="D449" s="627"/>
      <c r="E449" s="627"/>
      <c r="F449" s="627"/>
      <c r="G449" s="735"/>
      <c r="H449" s="735"/>
      <c r="J449" s="221"/>
    </row>
    <row r="450" spans="2:10" s="207" customFormat="1" ht="15.75">
      <c r="B450" s="185"/>
      <c r="C450" s="752"/>
      <c r="D450" s="627"/>
      <c r="E450" s="627"/>
      <c r="F450" s="627"/>
      <c r="G450" s="731"/>
      <c r="H450" s="731"/>
      <c r="J450" s="102"/>
    </row>
    <row r="451" spans="2:10" s="207" customFormat="1" ht="15">
      <c r="B451" s="205"/>
      <c r="C451" s="753"/>
      <c r="D451" s="627"/>
      <c r="E451" s="627"/>
      <c r="F451" s="627"/>
      <c r="G451" s="735"/>
      <c r="H451" s="735"/>
      <c r="J451" s="102"/>
    </row>
    <row r="452" spans="2:10" s="207" customFormat="1" ht="15">
      <c r="B452" s="205"/>
      <c r="C452" s="186"/>
      <c r="D452" s="627"/>
      <c r="E452" s="627"/>
      <c r="F452" s="627"/>
      <c r="G452" s="735"/>
      <c r="H452" s="735"/>
      <c r="J452" s="102"/>
    </row>
    <row r="453" spans="2:10" s="207" customFormat="1" ht="15">
      <c r="B453" s="205"/>
      <c r="C453" s="186"/>
      <c r="D453" s="627"/>
      <c r="E453" s="627"/>
      <c r="F453" s="627"/>
      <c r="G453" s="735"/>
      <c r="H453" s="735"/>
      <c r="J453" s="221"/>
    </row>
    <row r="454" spans="2:10" s="207" customFormat="1" ht="15">
      <c r="B454" s="205"/>
      <c r="C454" s="186"/>
      <c r="D454" s="627"/>
      <c r="E454" s="627"/>
      <c r="F454" s="627"/>
      <c r="G454" s="735"/>
      <c r="H454" s="735"/>
      <c r="J454" s="102"/>
    </row>
    <row r="455" spans="2:10" s="207" customFormat="1" ht="15">
      <c r="B455" s="205"/>
      <c r="C455" s="186"/>
      <c r="D455" s="627"/>
      <c r="E455" s="627"/>
      <c r="F455" s="627"/>
      <c r="G455" s="735"/>
      <c r="H455" s="735"/>
      <c r="J455" s="221"/>
    </row>
    <row r="456" spans="2:10" s="207" customFormat="1" ht="15.75">
      <c r="B456" s="177"/>
      <c r="C456" s="5"/>
      <c r="D456" s="732"/>
      <c r="E456" s="732"/>
      <c r="F456" s="732"/>
      <c r="G456" s="735"/>
      <c r="H456" s="735"/>
      <c r="J456" s="101"/>
    </row>
    <row r="457" spans="2:10" s="207" customFormat="1" ht="15.75">
      <c r="B457" s="205"/>
      <c r="C457" s="200"/>
      <c r="D457" s="627"/>
      <c r="E457" s="627"/>
      <c r="F457" s="627"/>
      <c r="G457" s="735"/>
      <c r="H457" s="735"/>
      <c r="J457" s="219"/>
    </row>
    <row r="458" spans="3:10" s="207" customFormat="1" ht="15.75">
      <c r="C458" s="239"/>
      <c r="D458" s="732"/>
      <c r="E458" s="732"/>
      <c r="F458" s="732"/>
      <c r="G458" s="731"/>
      <c r="H458" s="731"/>
      <c r="J458" s="214"/>
    </row>
    <row r="459" spans="2:10" s="207" customFormat="1" ht="15.75">
      <c r="B459" s="177"/>
      <c r="C459" s="241"/>
      <c r="D459" s="732"/>
      <c r="E459" s="732"/>
      <c r="F459" s="732"/>
      <c r="G459" s="731"/>
      <c r="H459" s="738"/>
      <c r="J459" s="214"/>
    </row>
    <row r="460" spans="2:10" s="207" customFormat="1" ht="15.75">
      <c r="B460" s="177"/>
      <c r="C460" s="241"/>
      <c r="D460" s="732"/>
      <c r="E460" s="732"/>
      <c r="F460" s="732"/>
      <c r="G460" s="731"/>
      <c r="H460" s="738"/>
      <c r="J460" s="102"/>
    </row>
    <row r="461" spans="2:10" s="207" customFormat="1" ht="15.75">
      <c r="B461" s="754"/>
      <c r="C461" s="755"/>
      <c r="D461" s="940"/>
      <c r="E461" s="733"/>
      <c r="F461" s="733"/>
      <c r="G461" s="738"/>
      <c r="H461" s="738"/>
      <c r="J461" s="102"/>
    </row>
    <row r="462" spans="2:10" s="207" customFormat="1" ht="15.75">
      <c r="B462" s="200"/>
      <c r="C462" s="199"/>
      <c r="D462" s="733"/>
      <c r="E462" s="733"/>
      <c r="F462" s="632"/>
      <c r="G462" s="738"/>
      <c r="H462" s="738"/>
      <c r="J462" s="102"/>
    </row>
    <row r="463" spans="2:10" s="207" customFormat="1" ht="15.75">
      <c r="B463" s="200"/>
      <c r="C463" s="175"/>
      <c r="D463" s="733"/>
      <c r="E463" s="733"/>
      <c r="F463" s="632"/>
      <c r="G463" s="738"/>
      <c r="H463" s="738"/>
      <c r="J463" s="102"/>
    </row>
    <row r="464" spans="2:10" s="207" customFormat="1" ht="15.75">
      <c r="B464" s="200"/>
      <c r="C464" s="175"/>
      <c r="D464" s="733"/>
      <c r="E464" s="733"/>
      <c r="F464" s="743"/>
      <c r="G464" s="738"/>
      <c r="H464" s="738"/>
      <c r="J464" s="102"/>
    </row>
    <row r="465" spans="2:10" s="207" customFormat="1" ht="15.75">
      <c r="B465" s="200"/>
      <c r="C465" s="199"/>
      <c r="D465" s="733"/>
      <c r="E465" s="733"/>
      <c r="F465" s="743"/>
      <c r="G465" s="738"/>
      <c r="H465" s="738"/>
      <c r="J465" s="102"/>
    </row>
    <row r="466" spans="2:10" s="207" customFormat="1" ht="15.75">
      <c r="B466" s="5"/>
      <c r="C466" s="755"/>
      <c r="D466" s="940"/>
      <c r="E466" s="733"/>
      <c r="F466" s="733"/>
      <c r="G466" s="738"/>
      <c r="H466" s="738"/>
      <c r="J466" s="102"/>
    </row>
    <row r="467" spans="2:10" s="207" customFormat="1" ht="15">
      <c r="B467" s="756"/>
      <c r="C467" s="757"/>
      <c r="D467" s="941"/>
      <c r="E467" s="758"/>
      <c r="F467" s="758"/>
      <c r="G467" s="759"/>
      <c r="H467" s="759"/>
      <c r="J467" s="102"/>
    </row>
    <row r="468" spans="2:10" s="207" customFormat="1" ht="15.75">
      <c r="B468" s="186"/>
      <c r="C468" s="196"/>
      <c r="D468" s="942"/>
      <c r="E468" s="761"/>
      <c r="F468" s="760"/>
      <c r="G468" s="738"/>
      <c r="H468" s="738"/>
      <c r="J468" s="102"/>
    </row>
    <row r="469" spans="2:10" s="207" customFormat="1" ht="15">
      <c r="B469" s="205"/>
      <c r="C469" s="198"/>
      <c r="D469" s="761"/>
      <c r="E469" s="761"/>
      <c r="F469" s="761"/>
      <c r="G469" s="735"/>
      <c r="H469" s="735"/>
      <c r="J469" s="102"/>
    </row>
    <row r="470" spans="2:10" s="207" customFormat="1" ht="15.75">
      <c r="B470" s="185"/>
      <c r="C470" s="213"/>
      <c r="D470" s="761"/>
      <c r="E470" s="761"/>
      <c r="F470" s="760"/>
      <c r="G470" s="735"/>
      <c r="H470" s="735"/>
      <c r="J470" s="102"/>
    </row>
    <row r="471" spans="2:10" s="207" customFormat="1" ht="15.75">
      <c r="B471" s="185"/>
      <c r="C471" s="213"/>
      <c r="D471" s="761"/>
      <c r="E471" s="761"/>
      <c r="F471" s="760"/>
      <c r="G471" s="735"/>
      <c r="H471" s="735"/>
      <c r="J471" s="102"/>
    </row>
    <row r="472" spans="2:10" s="207" customFormat="1" ht="15">
      <c r="B472" s="205"/>
      <c r="C472" s="745"/>
      <c r="D472" s="767"/>
      <c r="E472" s="627"/>
      <c r="F472" s="627"/>
      <c r="G472" s="738"/>
      <c r="H472" s="738"/>
      <c r="J472" s="102"/>
    </row>
    <row r="473" spans="2:10" s="207" customFormat="1" ht="15">
      <c r="B473" s="205"/>
      <c r="C473" s="745"/>
      <c r="D473" s="767"/>
      <c r="E473" s="627"/>
      <c r="F473" s="627"/>
      <c r="G473" s="738"/>
      <c r="H473" s="738"/>
      <c r="J473" s="102"/>
    </row>
    <row r="474" spans="2:10" s="207" customFormat="1" ht="15">
      <c r="B474" s="185"/>
      <c r="C474" s="199"/>
      <c r="D474" s="761"/>
      <c r="E474" s="761"/>
      <c r="F474" s="627"/>
      <c r="G474" s="735"/>
      <c r="H474" s="735"/>
      <c r="J474" s="102"/>
    </row>
    <row r="475" spans="2:10" s="207" customFormat="1" ht="15">
      <c r="B475" s="185"/>
      <c r="C475" s="199"/>
      <c r="D475" s="761"/>
      <c r="E475" s="761"/>
      <c r="F475" s="627"/>
      <c r="G475" s="735"/>
      <c r="H475" s="735"/>
      <c r="J475" s="209"/>
    </row>
    <row r="476" spans="2:10" s="207" customFormat="1" ht="15">
      <c r="B476" s="746"/>
      <c r="C476" s="180"/>
      <c r="D476" s="761"/>
      <c r="E476" s="761"/>
      <c r="F476" s="627"/>
      <c r="G476" s="735"/>
      <c r="H476" s="735"/>
      <c r="J476" s="209"/>
    </row>
    <row r="477" spans="2:10" s="207" customFormat="1" ht="15">
      <c r="B477" s="205"/>
      <c r="C477" s="198"/>
      <c r="D477" s="761"/>
      <c r="E477" s="761"/>
      <c r="F477" s="761"/>
      <c r="G477" s="735"/>
      <c r="H477" s="735"/>
      <c r="J477" s="209"/>
    </row>
    <row r="478" spans="2:10" s="207" customFormat="1" ht="15">
      <c r="B478" s="205"/>
      <c r="C478" s="198"/>
      <c r="D478" s="761"/>
      <c r="E478" s="761"/>
      <c r="F478" s="627"/>
      <c r="G478" s="735"/>
      <c r="H478" s="735"/>
      <c r="J478" s="209"/>
    </row>
    <row r="479" spans="2:10" s="207" customFormat="1" ht="15">
      <c r="B479" s="185"/>
      <c r="C479" s="762"/>
      <c r="D479" s="761"/>
      <c r="E479" s="761"/>
      <c r="F479" s="627"/>
      <c r="G479" s="735"/>
      <c r="H479" s="735"/>
      <c r="J479" s="209"/>
    </row>
    <row r="480" spans="2:10" s="207" customFormat="1" ht="15">
      <c r="B480" s="185"/>
      <c r="C480" s="763"/>
      <c r="D480" s="761"/>
      <c r="E480" s="761"/>
      <c r="F480" s="627"/>
      <c r="G480" s="735"/>
      <c r="H480" s="735"/>
      <c r="J480" s="209"/>
    </row>
    <row r="481" spans="2:10" s="207" customFormat="1" ht="15">
      <c r="B481" s="185"/>
      <c r="C481" s="763"/>
      <c r="D481" s="761"/>
      <c r="E481" s="761"/>
      <c r="F481" s="627"/>
      <c r="G481" s="735"/>
      <c r="H481" s="735"/>
      <c r="J481" s="209"/>
    </row>
    <row r="482" spans="2:10" s="207" customFormat="1" ht="15">
      <c r="B482" s="185"/>
      <c r="C482" s="763"/>
      <c r="D482" s="761"/>
      <c r="E482" s="761"/>
      <c r="F482" s="627"/>
      <c r="G482" s="735"/>
      <c r="H482" s="735"/>
      <c r="J482" s="209"/>
    </row>
    <row r="483" spans="2:10" s="207" customFormat="1" ht="15">
      <c r="B483" s="205"/>
      <c r="C483" s="764"/>
      <c r="D483" s="761"/>
      <c r="E483" s="761"/>
      <c r="F483" s="627"/>
      <c r="G483" s="735"/>
      <c r="H483" s="735"/>
      <c r="J483" s="209"/>
    </row>
    <row r="484" spans="2:10" s="207" customFormat="1" ht="15">
      <c r="B484" s="200"/>
      <c r="C484" s="764"/>
      <c r="D484" s="761"/>
      <c r="E484" s="761"/>
      <c r="F484" s="761"/>
      <c r="G484" s="735"/>
      <c r="H484" s="735"/>
      <c r="J484" s="209"/>
    </row>
    <row r="485" spans="2:10" s="207" customFormat="1" ht="15.75">
      <c r="B485" s="185"/>
      <c r="C485" s="763"/>
      <c r="D485" s="761"/>
      <c r="E485" s="761"/>
      <c r="F485" s="627"/>
      <c r="G485" s="735"/>
      <c r="H485" s="735"/>
      <c r="J485" s="178"/>
    </row>
    <row r="486" spans="2:10" s="207" customFormat="1" ht="15.75">
      <c r="B486" s="185"/>
      <c r="C486" s="763"/>
      <c r="D486" s="761"/>
      <c r="E486" s="761"/>
      <c r="F486" s="760"/>
      <c r="G486" s="735"/>
      <c r="H486" s="735"/>
      <c r="J486" s="165"/>
    </row>
    <row r="487" spans="2:10" s="207" customFormat="1" ht="15.75">
      <c r="B487" s="185"/>
      <c r="C487" s="763"/>
      <c r="D487" s="761"/>
      <c r="E487" s="761"/>
      <c r="F487" s="760"/>
      <c r="G487" s="735"/>
      <c r="H487" s="735"/>
      <c r="J487" s="214"/>
    </row>
    <row r="488" spans="2:10" s="207" customFormat="1" ht="15.75">
      <c r="B488" s="185"/>
      <c r="C488" s="763"/>
      <c r="D488" s="761"/>
      <c r="E488" s="761"/>
      <c r="F488" s="627"/>
      <c r="G488" s="735"/>
      <c r="H488" s="735"/>
      <c r="J488" s="219"/>
    </row>
    <row r="489" spans="2:10" s="207" customFormat="1" ht="15.75">
      <c r="B489" s="185"/>
      <c r="C489" s="763"/>
      <c r="D489" s="761"/>
      <c r="E489" s="761"/>
      <c r="F489" s="627"/>
      <c r="G489" s="731"/>
      <c r="H489" s="731"/>
      <c r="J489" s="221"/>
    </row>
    <row r="490" spans="2:10" s="207" customFormat="1" ht="15">
      <c r="B490" s="205"/>
      <c r="C490" s="765"/>
      <c r="D490" s="761"/>
      <c r="E490" s="761"/>
      <c r="F490" s="761"/>
      <c r="G490" s="735"/>
      <c r="H490" s="735"/>
      <c r="J490" s="227"/>
    </row>
    <row r="491" spans="2:10" s="207" customFormat="1" ht="15.75">
      <c r="B491" s="200"/>
      <c r="C491" s="229"/>
      <c r="D491" s="761"/>
      <c r="E491" s="761"/>
      <c r="F491" s="732"/>
      <c r="G491" s="735"/>
      <c r="H491" s="735"/>
      <c r="J491" s="228"/>
    </row>
    <row r="492" spans="2:10" s="207" customFormat="1" ht="15.75">
      <c r="B492" s="185"/>
      <c r="C492" s="763"/>
      <c r="D492" s="761"/>
      <c r="E492" s="761"/>
      <c r="F492" s="760"/>
      <c r="G492" s="735"/>
      <c r="H492" s="735"/>
      <c r="J492" s="228"/>
    </row>
    <row r="493" spans="2:10" s="207" customFormat="1" ht="15.75">
      <c r="B493" s="185"/>
      <c r="C493" s="763"/>
      <c r="D493" s="761"/>
      <c r="E493" s="761"/>
      <c r="F493" s="760"/>
      <c r="G493" s="735"/>
      <c r="H493" s="735"/>
      <c r="J493" s="102"/>
    </row>
    <row r="494" spans="2:10" s="207" customFormat="1" ht="15.75">
      <c r="B494" s="185"/>
      <c r="C494" s="763"/>
      <c r="D494" s="761"/>
      <c r="E494" s="761"/>
      <c r="F494" s="760"/>
      <c r="G494" s="735"/>
      <c r="H494" s="735"/>
      <c r="J494" s="165"/>
    </row>
    <row r="495" spans="2:10" s="207" customFormat="1" ht="15.75">
      <c r="B495" s="185"/>
      <c r="C495" s="763"/>
      <c r="D495" s="761"/>
      <c r="E495" s="761"/>
      <c r="F495" s="760"/>
      <c r="G495" s="735"/>
      <c r="H495" s="735"/>
      <c r="J495" s="101"/>
    </row>
    <row r="496" spans="2:10" s="207" customFormat="1" ht="15">
      <c r="B496" s="185"/>
      <c r="C496" s="763"/>
      <c r="D496" s="761"/>
      <c r="E496" s="761"/>
      <c r="F496" s="627"/>
      <c r="G496" s="735"/>
      <c r="H496" s="735"/>
      <c r="J496" s="101"/>
    </row>
    <row r="497" spans="2:10" s="207" customFormat="1" ht="15">
      <c r="B497" s="205"/>
      <c r="C497" s="229"/>
      <c r="D497" s="761"/>
      <c r="E497" s="761"/>
      <c r="F497" s="627"/>
      <c r="G497" s="735"/>
      <c r="H497" s="735"/>
      <c r="J497" s="101"/>
    </row>
    <row r="498" spans="2:10" s="207" customFormat="1" ht="15">
      <c r="B498" s="205"/>
      <c r="C498" s="198"/>
      <c r="D498" s="767"/>
      <c r="E498" s="761"/>
      <c r="F498" s="627"/>
      <c r="G498" s="735"/>
      <c r="H498" s="735"/>
      <c r="J498" s="101"/>
    </row>
    <row r="499" spans="3:10" s="207" customFormat="1" ht="15">
      <c r="C499" s="766"/>
      <c r="D499" s="767"/>
      <c r="E499" s="767"/>
      <c r="F499" s="767"/>
      <c r="G499" s="735"/>
      <c r="H499" s="735"/>
      <c r="J499" s="228"/>
    </row>
    <row r="500" spans="2:10" s="207" customFormat="1" ht="15">
      <c r="B500" s="205"/>
      <c r="C500" s="766"/>
      <c r="D500" s="767"/>
      <c r="E500" s="627"/>
      <c r="F500" s="627"/>
      <c r="G500" s="738"/>
      <c r="H500" s="738"/>
      <c r="J500" s="101"/>
    </row>
    <row r="501" spans="2:10" s="207" customFormat="1" ht="15">
      <c r="B501" s="205"/>
      <c r="C501" s="199"/>
      <c r="D501" s="767"/>
      <c r="E501" s="761"/>
      <c r="F501" s="627"/>
      <c r="G501" s="735"/>
      <c r="H501" s="735"/>
      <c r="J501" s="165"/>
    </row>
    <row r="502" spans="2:10" s="207" customFormat="1" ht="15">
      <c r="B502" s="753"/>
      <c r="C502" s="765"/>
      <c r="D502" s="761"/>
      <c r="E502" s="761"/>
      <c r="F502" s="761"/>
      <c r="G502" s="735"/>
      <c r="H502" s="735"/>
      <c r="J502" s="101"/>
    </row>
    <row r="503" spans="2:10" s="207" customFormat="1" ht="15">
      <c r="B503" s="185"/>
      <c r="C503" s="213"/>
      <c r="D503" s="943"/>
      <c r="E503" s="943"/>
      <c r="F503" s="768"/>
      <c r="G503" s="735"/>
      <c r="H503" s="735"/>
      <c r="J503" s="101"/>
    </row>
    <row r="504" spans="2:10" s="207" customFormat="1" ht="15">
      <c r="B504" s="185"/>
      <c r="C504" s="213"/>
      <c r="D504" s="943"/>
      <c r="E504" s="943"/>
      <c r="F504" s="768"/>
      <c r="G504" s="735"/>
      <c r="H504" s="735"/>
      <c r="J504" s="101"/>
    </row>
    <row r="505" spans="2:10" s="207" customFormat="1" ht="15">
      <c r="B505" s="185"/>
      <c r="C505" s="213"/>
      <c r="D505" s="943"/>
      <c r="E505" s="943"/>
      <c r="F505" s="768"/>
      <c r="G505" s="769"/>
      <c r="H505" s="769"/>
      <c r="J505" s="102"/>
    </row>
    <row r="506" spans="2:10" s="207" customFormat="1" ht="15">
      <c r="B506" s="185"/>
      <c r="C506" s="213"/>
      <c r="D506" s="943"/>
      <c r="E506" s="943"/>
      <c r="F506" s="768"/>
      <c r="G506" s="769"/>
      <c r="H506" s="769"/>
      <c r="J506" s="101"/>
    </row>
    <row r="507" spans="2:10" s="207" customFormat="1" ht="15">
      <c r="B507" s="185"/>
      <c r="C507" s="213"/>
      <c r="D507" s="943"/>
      <c r="E507" s="943"/>
      <c r="F507" s="768"/>
      <c r="G507" s="769"/>
      <c r="H507" s="769"/>
      <c r="J507" s="101"/>
    </row>
    <row r="508" spans="2:10" s="207" customFormat="1" ht="15">
      <c r="B508" s="185"/>
      <c r="C508" s="213"/>
      <c r="D508" s="943"/>
      <c r="E508" s="943"/>
      <c r="F508" s="768"/>
      <c r="G508" s="735"/>
      <c r="H508" s="769"/>
      <c r="J508" s="101"/>
    </row>
    <row r="509" spans="2:10" s="207" customFormat="1" ht="15">
      <c r="B509" s="185"/>
      <c r="C509" s="213"/>
      <c r="D509" s="943"/>
      <c r="E509" s="943"/>
      <c r="F509" s="768"/>
      <c r="G509" s="735"/>
      <c r="H509" s="735"/>
      <c r="J509" s="101"/>
    </row>
    <row r="510" spans="2:10" s="207" customFormat="1" ht="15.75">
      <c r="B510" s="5"/>
      <c r="C510" s="770"/>
      <c r="D510" s="944"/>
      <c r="E510" s="944"/>
      <c r="F510" s="944"/>
      <c r="G510" s="735"/>
      <c r="H510" s="735"/>
      <c r="J510" s="101"/>
    </row>
    <row r="511" spans="2:10" s="207" customFormat="1" ht="15">
      <c r="B511" s="205"/>
      <c r="C511" s="198"/>
      <c r="D511" s="761"/>
      <c r="E511" s="761"/>
      <c r="F511" s="627"/>
      <c r="G511" s="735"/>
      <c r="H511" s="735"/>
      <c r="J511" s="101"/>
    </row>
    <row r="512" spans="2:10" s="207" customFormat="1" ht="15">
      <c r="B512" s="200"/>
      <c r="C512" s="199"/>
      <c r="D512" s="761"/>
      <c r="E512" s="761"/>
      <c r="F512" s="761"/>
      <c r="G512" s="735"/>
      <c r="H512" s="735"/>
      <c r="J512" s="221"/>
    </row>
    <row r="513" spans="2:10" s="207" customFormat="1" ht="15">
      <c r="B513" s="200"/>
      <c r="C513" s="199"/>
      <c r="D513" s="761"/>
      <c r="E513" s="761"/>
      <c r="F513" s="761"/>
      <c r="G513" s="735"/>
      <c r="H513" s="735"/>
      <c r="J513" s="101"/>
    </row>
    <row r="514" spans="2:10" s="207" customFormat="1" ht="15">
      <c r="B514" s="205"/>
      <c r="C514" s="213"/>
      <c r="D514" s="887"/>
      <c r="E514" s="887"/>
      <c r="F514" s="772"/>
      <c r="G514" s="735"/>
      <c r="H514" s="735"/>
      <c r="J514" s="101"/>
    </row>
    <row r="515" spans="2:10" s="207" customFormat="1" ht="15">
      <c r="B515" s="205"/>
      <c r="C515" s="213"/>
      <c r="D515" s="887"/>
      <c r="E515" s="887"/>
      <c r="F515" s="945"/>
      <c r="G515" s="735"/>
      <c r="H515" s="735"/>
      <c r="J515" s="101"/>
    </row>
    <row r="516" spans="2:10" s="207" customFormat="1" ht="15">
      <c r="B516" s="200"/>
      <c r="C516" s="199"/>
      <c r="D516" s="761"/>
      <c r="E516" s="761"/>
      <c r="F516" s="627"/>
      <c r="G516" s="735"/>
      <c r="H516" s="735"/>
      <c r="J516" s="101"/>
    </row>
    <row r="517" spans="2:10" s="207" customFormat="1" ht="15.75">
      <c r="B517" s="200"/>
      <c r="C517" s="199"/>
      <c r="D517" s="761"/>
      <c r="E517" s="761"/>
      <c r="F517" s="760"/>
      <c r="G517" s="735"/>
      <c r="H517" s="735"/>
      <c r="J517" s="219"/>
    </row>
    <row r="518" spans="2:10" s="207" customFormat="1" ht="15">
      <c r="B518" s="200"/>
      <c r="C518" s="199"/>
      <c r="D518" s="761"/>
      <c r="E518" s="761"/>
      <c r="F518" s="767"/>
      <c r="G518" s="735"/>
      <c r="H518" s="740"/>
      <c r="J518" s="172"/>
    </row>
    <row r="519" spans="2:10" s="207" customFormat="1" ht="15.75">
      <c r="B519" s="200"/>
      <c r="C519" s="175"/>
      <c r="D519" s="761"/>
      <c r="E519" s="761"/>
      <c r="F519" s="761"/>
      <c r="G519" s="735"/>
      <c r="H519" s="735"/>
      <c r="J519" s="235"/>
    </row>
    <row r="520" spans="2:10" s="207" customFormat="1" ht="15.75">
      <c r="B520" s="185"/>
      <c r="C520" s="771"/>
      <c r="D520" s="772"/>
      <c r="E520" s="887"/>
      <c r="F520" s="772"/>
      <c r="G520" s="773"/>
      <c r="H520" s="773"/>
      <c r="J520" s="215"/>
    </row>
    <row r="521" spans="2:10" s="207" customFormat="1" ht="15.75">
      <c r="B521" s="185"/>
      <c r="C521" s="771"/>
      <c r="D521" s="772"/>
      <c r="E521" s="887"/>
      <c r="F521" s="772"/>
      <c r="G521" s="773"/>
      <c r="H521" s="773"/>
      <c r="J521" s="208"/>
    </row>
    <row r="522" spans="2:10" s="207" customFormat="1" ht="15">
      <c r="B522" s="205"/>
      <c r="C522" s="198"/>
      <c r="D522" s="767"/>
      <c r="E522" s="767"/>
      <c r="F522" s="767"/>
      <c r="G522" s="740"/>
      <c r="H522" s="740"/>
      <c r="J522" s="221"/>
    </row>
    <row r="523" spans="2:10" s="207" customFormat="1" ht="15">
      <c r="B523" s="753"/>
      <c r="C523" s="765"/>
      <c r="D523" s="767"/>
      <c r="E523" s="767"/>
      <c r="F523" s="767"/>
      <c r="G523" s="740"/>
      <c r="H523" s="740"/>
      <c r="J523" s="206"/>
    </row>
    <row r="524" spans="2:10" s="207" customFormat="1" ht="15">
      <c r="B524" s="185"/>
      <c r="C524" s="213"/>
      <c r="D524" s="772"/>
      <c r="E524" s="887"/>
      <c r="F524" s="772"/>
      <c r="G524" s="774"/>
      <c r="H524" s="774"/>
      <c r="J524" s="208"/>
    </row>
    <row r="525" spans="2:10" s="207" customFormat="1" ht="15">
      <c r="B525" s="185"/>
      <c r="C525" s="213"/>
      <c r="D525" s="772"/>
      <c r="E525" s="887"/>
      <c r="F525" s="772"/>
      <c r="G525" s="774"/>
      <c r="H525" s="774"/>
      <c r="J525" s="165"/>
    </row>
    <row r="526" spans="2:10" s="207" customFormat="1" ht="15">
      <c r="B526" s="185"/>
      <c r="C526" s="213"/>
      <c r="D526" s="772"/>
      <c r="E526" s="887"/>
      <c r="F526" s="772"/>
      <c r="G526" s="774"/>
      <c r="H526" s="774"/>
      <c r="J526" s="230"/>
    </row>
    <row r="527" spans="2:10" s="207" customFormat="1" ht="15">
      <c r="B527" s="185"/>
      <c r="C527" s="185"/>
      <c r="D527" s="772"/>
      <c r="E527" s="887"/>
      <c r="F527" s="772"/>
      <c r="G527" s="774"/>
      <c r="H527" s="774"/>
      <c r="J527" s="172"/>
    </row>
    <row r="528" spans="2:10" s="207" customFormat="1" ht="15.75">
      <c r="B528" s="185"/>
      <c r="C528" s="213"/>
      <c r="D528" s="772"/>
      <c r="E528" s="887"/>
      <c r="F528" s="772"/>
      <c r="G528" s="774"/>
      <c r="H528" s="774"/>
      <c r="J528" s="235"/>
    </row>
    <row r="529" spans="2:10" s="207" customFormat="1" ht="15.75">
      <c r="B529" s="185"/>
      <c r="C529" s="213"/>
      <c r="D529" s="887"/>
      <c r="E529" s="887"/>
      <c r="F529" s="772"/>
      <c r="G529" s="774"/>
      <c r="H529" s="775"/>
      <c r="J529" s="235"/>
    </row>
    <row r="530" spans="2:8" ht="12.75">
      <c r="B530" s="185"/>
      <c r="C530" s="213"/>
      <c r="D530" s="772"/>
      <c r="E530" s="887"/>
      <c r="F530" s="772"/>
      <c r="G530" s="774"/>
      <c r="H530" s="774"/>
    </row>
    <row r="531" spans="2:8" ht="12.75">
      <c r="B531" s="185"/>
      <c r="C531" s="213"/>
      <c r="D531" s="772"/>
      <c r="E531" s="887"/>
      <c r="F531" s="772"/>
      <c r="G531" s="774"/>
      <c r="H531" s="774"/>
    </row>
    <row r="532" spans="2:8" ht="12.75">
      <c r="B532" s="185"/>
      <c r="C532" s="763"/>
      <c r="D532" s="772"/>
      <c r="E532" s="887"/>
      <c r="F532" s="772"/>
      <c r="G532" s="774"/>
      <c r="H532" s="774"/>
    </row>
    <row r="533" spans="2:8" ht="12.75">
      <c r="B533" s="185"/>
      <c r="C533" s="213"/>
      <c r="D533" s="772"/>
      <c r="E533" s="887"/>
      <c r="F533" s="772"/>
      <c r="G533" s="774"/>
      <c r="H533" s="774"/>
    </row>
    <row r="534" spans="2:8" ht="12.75">
      <c r="B534" s="185"/>
      <c r="C534" s="213"/>
      <c r="D534" s="887"/>
      <c r="E534" s="887"/>
      <c r="F534" s="772"/>
      <c r="G534" s="774"/>
      <c r="H534" s="774"/>
    </row>
    <row r="535" spans="2:8" ht="12.75">
      <c r="B535" s="185"/>
      <c r="C535" s="213"/>
      <c r="D535" s="887"/>
      <c r="E535" s="887"/>
      <c r="F535" s="772"/>
      <c r="G535" s="774"/>
      <c r="H535" s="774"/>
    </row>
    <row r="536" spans="2:8" ht="12.75">
      <c r="B536" s="185"/>
      <c r="C536" s="213"/>
      <c r="D536" s="887"/>
      <c r="E536" s="887"/>
      <c r="F536" s="772"/>
      <c r="G536" s="774"/>
      <c r="H536" s="774"/>
    </row>
    <row r="537" spans="2:9" ht="12.75">
      <c r="B537" s="185"/>
      <c r="C537" s="213"/>
      <c r="D537" s="887"/>
      <c r="E537" s="887"/>
      <c r="F537" s="772"/>
      <c r="G537" s="774"/>
      <c r="H537" s="774"/>
      <c r="I537"/>
    </row>
    <row r="538" spans="2:8" ht="12.75">
      <c r="B538" s="185"/>
      <c r="C538" s="213"/>
      <c r="D538" s="887"/>
      <c r="E538" s="887"/>
      <c r="F538" s="772"/>
      <c r="G538" s="774"/>
      <c r="H538" s="774"/>
    </row>
    <row r="539" spans="2:8" ht="12.75">
      <c r="B539" s="185"/>
      <c r="C539" s="213"/>
      <c r="D539" s="887"/>
      <c r="E539" s="887"/>
      <c r="F539" s="772"/>
      <c r="G539" s="774"/>
      <c r="H539" s="774"/>
    </row>
    <row r="540" spans="2:8" ht="15.75">
      <c r="B540" s="185"/>
      <c r="C540" s="213"/>
      <c r="D540" s="761"/>
      <c r="E540" s="761"/>
      <c r="F540" s="760"/>
      <c r="G540" s="773"/>
      <c r="H540" s="773"/>
    </row>
    <row r="541" spans="2:8" ht="15.75">
      <c r="B541" s="205"/>
      <c r="C541" s="199"/>
      <c r="D541" s="767"/>
      <c r="E541" s="761"/>
      <c r="F541" s="760"/>
      <c r="G541" s="773"/>
      <c r="H541" s="773"/>
    </row>
    <row r="542" spans="2:8" ht="15.75">
      <c r="B542" s="205"/>
      <c r="C542" s="199"/>
      <c r="D542" s="761"/>
      <c r="E542" s="761"/>
      <c r="F542" s="761"/>
      <c r="G542" s="773"/>
      <c r="H542" s="773"/>
    </row>
    <row r="543" spans="2:8" ht="15.75">
      <c r="B543" s="185"/>
      <c r="C543" s="213"/>
      <c r="D543" s="761"/>
      <c r="E543" s="761"/>
      <c r="F543" s="627"/>
      <c r="G543" s="773"/>
      <c r="H543" s="773"/>
    </row>
    <row r="544" spans="2:8" ht="15.75">
      <c r="B544" s="185"/>
      <c r="C544" s="213"/>
      <c r="D544" s="887"/>
      <c r="E544" s="887"/>
      <c r="F544" s="772"/>
      <c r="G544" s="773"/>
      <c r="H544" s="773"/>
    </row>
    <row r="545" spans="2:8" ht="15.75">
      <c r="B545" s="205"/>
      <c r="C545" s="199"/>
      <c r="D545" s="767"/>
      <c r="E545" s="767"/>
      <c r="F545" s="767"/>
      <c r="G545" s="773"/>
      <c r="H545" s="773"/>
    </row>
    <row r="546" spans="2:8" ht="15.75">
      <c r="B546" s="185"/>
      <c r="C546" s="213"/>
      <c r="D546" s="767"/>
      <c r="E546" s="767"/>
      <c r="F546" s="760"/>
      <c r="G546" s="773"/>
      <c r="H546" s="773"/>
    </row>
    <row r="547" spans="2:8" ht="15.75">
      <c r="B547" s="185"/>
      <c r="C547" s="213"/>
      <c r="D547" s="772"/>
      <c r="E547" s="772"/>
      <c r="F547" s="772"/>
      <c r="G547" s="773"/>
      <c r="H547" s="773"/>
    </row>
    <row r="548" spans="2:8" ht="15.75">
      <c r="B548" s="205"/>
      <c r="C548" s="198"/>
      <c r="D548" s="772"/>
      <c r="E548" s="772"/>
      <c r="F548" s="772"/>
      <c r="G548" s="773"/>
      <c r="H548" s="773"/>
    </row>
    <row r="549" spans="2:8" ht="15.75">
      <c r="B549" s="185"/>
      <c r="C549" s="213"/>
      <c r="D549" s="767"/>
      <c r="E549" s="767"/>
      <c r="F549" s="760"/>
      <c r="G549" s="773"/>
      <c r="H549" s="773"/>
    </row>
    <row r="550" spans="2:8" ht="15.75">
      <c r="B550" s="185"/>
      <c r="C550" s="213"/>
      <c r="D550" s="767"/>
      <c r="E550" s="767"/>
      <c r="F550" s="760"/>
      <c r="G550" s="773"/>
      <c r="H550" s="773"/>
    </row>
    <row r="551" spans="2:8" ht="15.75">
      <c r="B551" s="185"/>
      <c r="C551" s="213"/>
      <c r="D551" s="767"/>
      <c r="E551" s="767"/>
      <c r="F551" s="760"/>
      <c r="G551" s="773"/>
      <c r="H551" s="773"/>
    </row>
    <row r="552" spans="2:8" ht="15.75">
      <c r="B552" s="205"/>
      <c r="C552" s="213"/>
      <c r="D552" s="767"/>
      <c r="E552" s="767"/>
      <c r="F552" s="760"/>
      <c r="G552" s="773"/>
      <c r="H552" s="773"/>
    </row>
    <row r="553" spans="2:8" ht="15.75">
      <c r="B553" s="205"/>
      <c r="C553" s="213"/>
      <c r="D553" s="767"/>
      <c r="E553" s="767"/>
      <c r="F553" s="760"/>
      <c r="G553" s="773"/>
      <c r="H553" s="773"/>
    </row>
    <row r="554" spans="2:8" ht="15.75">
      <c r="B554" s="205"/>
      <c r="C554" s="213"/>
      <c r="D554" s="767"/>
      <c r="E554" s="767"/>
      <c r="F554" s="760"/>
      <c r="G554" s="773"/>
      <c r="H554" s="773"/>
    </row>
    <row r="555" spans="2:8" ht="15.75">
      <c r="B555" s="205"/>
      <c r="C555" s="213"/>
      <c r="D555" s="767"/>
      <c r="E555" s="767"/>
      <c r="F555" s="760"/>
      <c r="G555" s="773"/>
      <c r="H555" s="773"/>
    </row>
    <row r="556" spans="2:8" ht="15.75">
      <c r="B556" s="177"/>
      <c r="C556" s="226"/>
      <c r="D556" s="946"/>
      <c r="E556" s="946"/>
      <c r="F556" s="946"/>
      <c r="G556" s="731"/>
      <c r="H556" s="731"/>
    </row>
    <row r="557" spans="2:8" ht="15.75">
      <c r="B557" s="205"/>
      <c r="C557" s="776"/>
      <c r="D557" s="767"/>
      <c r="E557" s="767"/>
      <c r="F557" s="760"/>
      <c r="G557" s="773"/>
      <c r="H557" s="773"/>
    </row>
    <row r="558" spans="2:8" ht="15.75">
      <c r="B558" s="205"/>
      <c r="C558" s="198"/>
      <c r="D558" s="767"/>
      <c r="E558" s="767"/>
      <c r="F558" s="760"/>
      <c r="G558" s="773"/>
      <c r="H558" s="773"/>
    </row>
    <row r="559" spans="2:8" ht="15">
      <c r="B559" s="205"/>
      <c r="C559" s="198"/>
      <c r="D559" s="767"/>
      <c r="E559" s="767"/>
      <c r="F559" s="627"/>
      <c r="G559" s="735"/>
      <c r="H559" s="735"/>
    </row>
    <row r="560" spans="2:8" ht="15">
      <c r="B560" s="205"/>
      <c r="C560" s="198"/>
      <c r="D560" s="761"/>
      <c r="E560" s="761"/>
      <c r="F560" s="627"/>
      <c r="G560" s="735"/>
      <c r="H560" s="735"/>
    </row>
    <row r="561" spans="2:8" ht="15.75">
      <c r="B561" s="185"/>
      <c r="C561" s="213"/>
      <c r="D561" s="767"/>
      <c r="E561" s="767"/>
      <c r="F561" s="767"/>
      <c r="G561" s="735"/>
      <c r="H561" s="773"/>
    </row>
    <row r="562" spans="2:8" ht="15.75">
      <c r="B562" s="205"/>
      <c r="C562" s="198"/>
      <c r="D562" s="767"/>
      <c r="E562" s="767"/>
      <c r="F562" s="760"/>
      <c r="G562" s="735"/>
      <c r="H562" s="773"/>
    </row>
    <row r="563" spans="2:8" ht="15.75">
      <c r="B563" s="205"/>
      <c r="C563" s="198"/>
      <c r="D563" s="767"/>
      <c r="E563" s="767"/>
      <c r="F563" s="760"/>
      <c r="G563" s="735"/>
      <c r="H563" s="773"/>
    </row>
    <row r="564" spans="2:8" ht="15.75">
      <c r="B564" s="205"/>
      <c r="C564" s="198"/>
      <c r="D564" s="767"/>
      <c r="E564" s="767"/>
      <c r="F564" s="760"/>
      <c r="G564" s="735"/>
      <c r="H564" s="773"/>
    </row>
    <row r="565" spans="2:8" ht="15.75">
      <c r="B565" s="205"/>
      <c r="C565" s="198"/>
      <c r="D565" s="767"/>
      <c r="E565" s="767"/>
      <c r="F565" s="760"/>
      <c r="G565" s="735"/>
      <c r="H565" s="773"/>
    </row>
    <row r="566" spans="2:8" ht="15.75">
      <c r="B566" s="205"/>
      <c r="C566" s="198"/>
      <c r="D566" s="767"/>
      <c r="E566" s="767"/>
      <c r="F566" s="760"/>
      <c r="G566" s="735"/>
      <c r="H566" s="773"/>
    </row>
    <row r="567" spans="2:8" ht="15.75">
      <c r="B567" s="5"/>
      <c r="C567" s="770"/>
      <c r="D567" s="947"/>
      <c r="E567" s="948"/>
      <c r="F567" s="947"/>
      <c r="G567" s="773"/>
      <c r="H567" s="773"/>
    </row>
    <row r="568" spans="2:8" ht="15.75">
      <c r="B568" s="205"/>
      <c r="C568" s="199"/>
      <c r="D568" s="949"/>
      <c r="E568" s="950"/>
      <c r="F568" s="760"/>
      <c r="G568" s="735"/>
      <c r="H568" s="773"/>
    </row>
    <row r="569" spans="2:8" ht="15.75">
      <c r="B569" s="205"/>
      <c r="C569" s="199"/>
      <c r="D569" s="949"/>
      <c r="E569" s="950"/>
      <c r="F569" s="760"/>
      <c r="G569" s="773"/>
      <c r="H569" s="773"/>
    </row>
    <row r="570" spans="2:8" ht="15.75">
      <c r="B570" s="777"/>
      <c r="C570" s="199"/>
      <c r="D570" s="951"/>
      <c r="E570" s="950"/>
      <c r="F570" s="760"/>
      <c r="G570" s="773"/>
      <c r="H570" s="773"/>
    </row>
    <row r="571" spans="2:8" ht="15.75">
      <c r="B571" s="205"/>
      <c r="C571" s="199"/>
      <c r="D571" s="949"/>
      <c r="E571" s="950"/>
      <c r="F571" s="760"/>
      <c r="G571" s="773"/>
      <c r="H571" s="773"/>
    </row>
    <row r="572" spans="2:8" ht="15.75">
      <c r="B572" s="777"/>
      <c r="C572" s="226"/>
      <c r="D572" s="952"/>
      <c r="E572" s="952"/>
      <c r="F572" s="778"/>
      <c r="G572" s="773"/>
      <c r="H572" s="773"/>
    </row>
    <row r="573" spans="2:8" ht="15">
      <c r="B573" s="779"/>
      <c r="C573" s="199"/>
      <c r="D573" s="925"/>
      <c r="E573" s="925"/>
      <c r="F573" s="925"/>
      <c r="G573" s="735"/>
      <c r="H573" s="735"/>
    </row>
    <row r="574" spans="2:8" ht="15">
      <c r="B574" s="779"/>
      <c r="C574" s="199"/>
      <c r="D574" s="925"/>
      <c r="E574" s="925"/>
      <c r="F574" s="627"/>
      <c r="G574" s="735"/>
      <c r="H574" s="735"/>
    </row>
    <row r="575" spans="2:8" ht="15">
      <c r="B575" s="779"/>
      <c r="C575" s="199"/>
      <c r="D575" s="925"/>
      <c r="E575" s="925"/>
      <c r="F575" s="627"/>
      <c r="G575" s="735"/>
      <c r="H575" s="735"/>
    </row>
    <row r="576" spans="2:8" ht="15">
      <c r="B576" s="779"/>
      <c r="C576" s="199"/>
      <c r="D576" s="925"/>
      <c r="E576" s="925"/>
      <c r="F576" s="627"/>
      <c r="G576" s="735"/>
      <c r="H576" s="735"/>
    </row>
    <row r="577" spans="2:8" ht="15">
      <c r="B577" s="779"/>
      <c r="C577" s="199"/>
      <c r="D577" s="925"/>
      <c r="E577" s="925"/>
      <c r="F577" s="627"/>
      <c r="G577" s="735"/>
      <c r="H577" s="735"/>
    </row>
    <row r="578" spans="2:8" ht="15">
      <c r="B578" s="779"/>
      <c r="C578" s="199"/>
      <c r="D578" s="925"/>
      <c r="E578" s="925"/>
      <c r="F578" s="627"/>
      <c r="G578" s="735"/>
      <c r="H578" s="735"/>
    </row>
    <row r="579" spans="2:8" ht="15">
      <c r="B579" s="779"/>
      <c r="C579" s="199"/>
      <c r="D579" s="925"/>
      <c r="E579" s="925"/>
      <c r="F579" s="627"/>
      <c r="G579" s="735"/>
      <c r="H579" s="735"/>
    </row>
    <row r="580" spans="2:8" ht="15">
      <c r="B580" s="779"/>
      <c r="C580" s="220"/>
      <c r="D580" s="780"/>
      <c r="E580" s="780"/>
      <c r="F580" s="780"/>
      <c r="G580" s="735"/>
      <c r="H580" s="735"/>
    </row>
    <row r="581" spans="2:8" ht="15">
      <c r="B581" s="750"/>
      <c r="C581" s="199"/>
      <c r="D581" s="780"/>
      <c r="E581" s="780"/>
      <c r="F581" s="627"/>
      <c r="G581" s="735"/>
      <c r="H581" s="735"/>
    </row>
    <row r="582" spans="2:8" ht="15">
      <c r="B582" s="779"/>
      <c r="C582" s="220"/>
      <c r="D582" s="780"/>
      <c r="E582" s="780"/>
      <c r="F582" s="780"/>
      <c r="G582" s="735"/>
      <c r="H582" s="735"/>
    </row>
    <row r="583" spans="2:8" ht="15">
      <c r="B583" s="750"/>
      <c r="C583" s="199"/>
      <c r="D583" s="780"/>
      <c r="E583" s="780"/>
      <c r="F583" s="627"/>
      <c r="G583" s="735"/>
      <c r="H583" s="735"/>
    </row>
    <row r="584" spans="2:8" ht="15">
      <c r="B584" s="750"/>
      <c r="C584" s="199"/>
      <c r="D584" s="780"/>
      <c r="E584" s="780"/>
      <c r="F584" s="627"/>
      <c r="G584" s="735"/>
      <c r="H584" s="735"/>
    </row>
    <row r="585" spans="2:8" ht="15.75">
      <c r="B585" s="207"/>
      <c r="C585" s="239"/>
      <c r="D585" s="732"/>
      <c r="E585" s="732"/>
      <c r="F585" s="732"/>
      <c r="G585" s="731"/>
      <c r="H585" s="731"/>
    </row>
    <row r="586" spans="2:8" ht="15.75">
      <c r="B586" s="207"/>
      <c r="C586" s="781"/>
      <c r="D586" s="732"/>
      <c r="E586" s="732"/>
      <c r="F586" s="732"/>
      <c r="G586" s="731"/>
      <c r="H586" s="731"/>
    </row>
    <row r="587" spans="2:8" ht="15.75">
      <c r="B587" s="207"/>
      <c r="C587" s="243"/>
      <c r="D587" s="732"/>
      <c r="E587" s="732"/>
      <c r="F587" s="732"/>
      <c r="G587" s="731"/>
      <c r="H587" s="731"/>
    </row>
    <row r="588" spans="2:8" ht="12.75">
      <c r="B588" s="207"/>
      <c r="C588" s="207"/>
      <c r="D588" s="729"/>
      <c r="E588" s="729"/>
      <c r="F588" s="729"/>
      <c r="G588" s="728"/>
      <c r="H588" s="728"/>
    </row>
    <row r="589" spans="2:8" ht="12.75">
      <c r="B589" s="207"/>
      <c r="C589" s="207"/>
      <c r="D589" s="729"/>
      <c r="E589" s="729"/>
      <c r="F589" s="729"/>
      <c r="G589" s="728"/>
      <c r="H589" s="728"/>
    </row>
    <row r="590" spans="2:8" ht="12.75">
      <c r="B590" s="782"/>
      <c r="C590" s="782"/>
      <c r="D590" s="729"/>
      <c r="E590" s="729"/>
      <c r="F590" s="729"/>
      <c r="G590" s="783"/>
      <c r="H590" s="783"/>
    </row>
    <row r="591" spans="2:8" ht="12.75">
      <c r="B591" s="782"/>
      <c r="C591" s="782"/>
      <c r="D591" s="729"/>
      <c r="E591" s="729"/>
      <c r="F591" s="729"/>
      <c r="G591" s="783"/>
      <c r="H591" s="783"/>
    </row>
    <row r="592" spans="2:8" ht="12.75">
      <c r="B592" s="782"/>
      <c r="C592" s="782"/>
      <c r="D592" s="729"/>
      <c r="E592" s="729"/>
      <c r="F592" s="729"/>
      <c r="G592" s="783"/>
      <c r="H592" s="783"/>
    </row>
    <row r="593" spans="2:8" ht="12.75">
      <c r="B593" s="782"/>
      <c r="C593" s="782"/>
      <c r="D593" s="729"/>
      <c r="E593" s="729"/>
      <c r="F593" s="729"/>
      <c r="G593" s="783"/>
      <c r="H593" s="783"/>
    </row>
  </sheetData>
  <sheetProtection/>
  <mergeCells count="11">
    <mergeCell ref="B2:H2"/>
    <mergeCell ref="B3:H3"/>
    <mergeCell ref="B4:H4"/>
    <mergeCell ref="B5:H5"/>
    <mergeCell ref="D7:D9"/>
    <mergeCell ref="J7:J9"/>
    <mergeCell ref="E7:E9"/>
    <mergeCell ref="B7:B9"/>
    <mergeCell ref="E297:F297"/>
    <mergeCell ref="F7:F9"/>
    <mergeCell ref="G7:H7"/>
  </mergeCells>
  <printOptions/>
  <pageMargins left="0.3937007874015748" right="0.3937007874015748" top="0.1968503937007874" bottom="0.26" header="0" footer="0"/>
  <pageSetup fitToHeight="4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Zmanovskiy</cp:lastModifiedBy>
  <cp:lastPrinted>2010-08-18T04:15:24Z</cp:lastPrinted>
  <dcterms:created xsi:type="dcterms:W3CDTF">2005-02-14T04:01:58Z</dcterms:created>
  <dcterms:modified xsi:type="dcterms:W3CDTF">2010-08-18T08:53:51Z</dcterms:modified>
  <cp:category/>
  <cp:version/>
  <cp:contentType/>
  <cp:contentStatus/>
</cp:coreProperties>
</file>